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/>
  <xr:revisionPtr revIDLastSave="0" documentId="8_{0CE364D9-8325-4397-BC31-8EDAA7C313BF}" xr6:coauthVersionLast="46" xr6:coauthVersionMax="46" xr10:uidLastSave="{00000000-0000-0000-0000-000000000000}"/>
  <bookViews>
    <workbookView xWindow="-120" yWindow="-120" windowWidth="29040" windowHeight="15840" activeTab="1" xr2:uid="{B4F68AA2-3688-4D7E-A82B-2770948BD1E8}"/>
  </bookViews>
  <sheets>
    <sheet name="Start" sheetId="4" r:id="rId1"/>
    <sheet name="Portfolio" sheetId="1" r:id="rId2"/>
    <sheet name="Asset Allocation" sheetId="3" r:id="rId3"/>
  </sheets>
  <definedNames>
    <definedName name="Categories">TableAssetAllocation[Category]</definedName>
    <definedName name="_xlnm.Print_Area" localSheetId="1">Portfolio!$B$4:$J$32</definedName>
    <definedName name="Titl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I16" i="1" s="1"/>
  <c r="J16" i="1" s="1"/>
  <c r="G17" i="1"/>
  <c r="I17" i="1" s="1"/>
  <c r="J17" i="1" s="1"/>
  <c r="G15" i="1"/>
  <c r="I15" i="1" s="1"/>
  <c r="J15" i="1" s="1"/>
  <c r="H32" i="1"/>
  <c r="G29" i="1"/>
  <c r="J29" i="1" s="1"/>
  <c r="G28" i="1"/>
  <c r="J28" i="1" s="1"/>
  <c r="G27" i="1"/>
  <c r="I27" i="1" s="1"/>
  <c r="G26" i="1"/>
  <c r="I26" i="1" s="1"/>
  <c r="I28" i="1" l="1"/>
  <c r="J26" i="1"/>
  <c r="J27" i="1"/>
  <c r="I29" i="1"/>
  <c r="I32" i="1"/>
  <c r="J32" i="1" s="1"/>
  <c r="H21" i="1"/>
  <c r="H9" i="1"/>
  <c r="D8" i="1"/>
  <c r="I8" i="1" s="1"/>
  <c r="J8" i="1" s="1"/>
  <c r="G8" i="1"/>
  <c r="D7" i="1"/>
  <c r="I7" i="1" s="1"/>
  <c r="J7" i="1" s="1"/>
  <c r="G6" i="1"/>
  <c r="G7" i="1"/>
  <c r="D6" i="1"/>
  <c r="I6" i="1" s="1"/>
  <c r="J6" i="1" s="1"/>
  <c r="I21" i="1" l="1"/>
  <c r="J21" i="1" s="1"/>
  <c r="F20" i="3"/>
  <c r="F21" i="3"/>
  <c r="F22" i="3"/>
  <c r="F23" i="3"/>
  <c r="F24" i="3"/>
  <c r="F25" i="3"/>
  <c r="G23" i="3" l="1"/>
  <c r="G24" i="3"/>
  <c r="G25" i="3"/>
  <c r="G22" i="3"/>
  <c r="G21" i="3"/>
  <c r="G20" i="3"/>
  <c r="I9" i="1"/>
  <c r="J9" i="1" s="1"/>
  <c r="D21" i="3" l="1"/>
  <c r="E21" i="3" s="1"/>
  <c r="D25" i="3"/>
  <c r="E25" i="3" s="1"/>
  <c r="D20" i="3"/>
  <c r="E20" i="3" s="1"/>
  <c r="D24" i="3"/>
  <c r="E24" i="3" s="1"/>
  <c r="D23" i="3"/>
  <c r="E23" i="3" s="1"/>
  <c r="D22" i="3"/>
  <c r="E22" i="3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1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<sst xmlns="http://schemas.openxmlformats.org/spreadsheetml/2006/main" count="86" uniqueCount="51">
  <si>
    <t>Portfolio</t>
  </si>
  <si>
    <t>Company</t>
  </si>
  <si>
    <t>Category</t>
  </si>
  <si>
    <t>Shares</t>
  </si>
  <si>
    <t>Change (%)</t>
  </si>
  <si>
    <t>Value</t>
  </si>
  <si>
    <t>Asset Allocation</t>
  </si>
  <si>
    <t>Actual</t>
  </si>
  <si>
    <t>Difference</t>
  </si>
  <si>
    <t>Threshold</t>
  </si>
  <si>
    <t>US Stocks</t>
  </si>
  <si>
    <t>International Stocks</t>
  </si>
  <si>
    <t>Cash</t>
  </si>
  <si>
    <t>Bonds</t>
  </si>
  <si>
    <t>Real Estate</t>
  </si>
  <si>
    <t>Commodities</t>
  </si>
  <si>
    <t>Total</t>
  </si>
  <si>
    <t>My Target</t>
  </si>
  <si>
    <t>Investment Tracker</t>
  </si>
  <si>
    <t>Add your investments, type ticker symbols, company names, or fund names over the examples or add more on additional rows.  Select an asset category and enter the number of shares.</t>
  </si>
  <si>
    <r>
      <t xml:space="preserve">To refresh the data, click any of the stocks. On the </t>
    </r>
    <r>
      <rPr>
        <b/>
        <sz val="11"/>
        <color theme="0"/>
        <rFont val="Lucida Sans"/>
        <family val="2"/>
        <scheme val="minor"/>
      </rPr>
      <t>Data</t>
    </r>
    <r>
      <rPr>
        <sz val="11"/>
        <color theme="0"/>
        <rFont val="Lucida Sans"/>
        <family val="2"/>
        <scheme val="minor"/>
      </rPr>
      <t xml:space="preserve"> tab, in the </t>
    </r>
    <r>
      <rPr>
        <b/>
        <sz val="11"/>
        <color theme="0"/>
        <rFont val="Lucida Sans"/>
        <family val="2"/>
        <scheme val="minor"/>
      </rPr>
      <t>Queries &amp; Connections</t>
    </r>
    <r>
      <rPr>
        <sz val="11"/>
        <color theme="0"/>
        <rFont val="Lucida Sans"/>
        <family val="2"/>
        <scheme val="minor"/>
      </rPr>
      <t xml:space="preserve"> group, click </t>
    </r>
    <r>
      <rPr>
        <b/>
        <sz val="11"/>
        <color theme="0"/>
        <rFont val="Lucida Sans"/>
        <family val="2"/>
        <scheme val="minor"/>
      </rPr>
      <t xml:space="preserve">Refresh All </t>
    </r>
    <r>
      <rPr>
        <sz val="11"/>
        <color theme="0"/>
        <rFont val="Lucida Sans"/>
        <family val="2"/>
        <scheme val="minor"/>
      </rPr>
      <t xml:space="preserve"> or press </t>
    </r>
    <r>
      <rPr>
        <b/>
        <sz val="11"/>
        <color theme="0"/>
        <rFont val="Lucida Sans"/>
        <family val="2"/>
        <scheme val="minor"/>
      </rPr>
      <t>Ctrl+Alt+F5</t>
    </r>
    <r>
      <rPr>
        <sz val="11"/>
        <color theme="0"/>
        <rFont val="Lucida Sans"/>
        <family val="2"/>
        <scheme val="minor"/>
      </rPr>
      <t>.</t>
    </r>
  </si>
  <si>
    <r>
      <t xml:space="preserve">Change </t>
    </r>
    <r>
      <rPr>
        <b/>
        <sz val="11"/>
        <color theme="0"/>
        <rFont val="Lucida Sans"/>
        <family val="2"/>
        <scheme val="minor"/>
      </rPr>
      <t>Categories</t>
    </r>
    <r>
      <rPr>
        <sz val="11"/>
        <color theme="0"/>
        <rFont val="Lucida Sans"/>
        <family val="2"/>
        <scheme val="minor"/>
      </rPr>
      <t xml:space="preserve"> and </t>
    </r>
    <r>
      <rPr>
        <b/>
        <sz val="11"/>
        <color theme="0"/>
        <rFont val="Lucida Sans"/>
        <family val="2"/>
        <scheme val="minor"/>
      </rPr>
      <t>My Target</t>
    </r>
    <r>
      <rPr>
        <sz val="11"/>
        <color theme="0"/>
        <rFont val="Lucida Sans"/>
        <family val="2"/>
        <scheme val="minor"/>
      </rPr>
      <t xml:space="preserve"> to customize to your portfolio goals.</t>
    </r>
  </si>
  <si>
    <r>
      <t xml:space="preserve">When an asset category exceeds the </t>
    </r>
    <r>
      <rPr>
        <b/>
        <sz val="11"/>
        <color theme="0"/>
        <rFont val="Lucida Sans"/>
        <family val="2"/>
        <scheme val="minor"/>
      </rPr>
      <t>Threshold</t>
    </r>
    <r>
      <rPr>
        <sz val="11"/>
        <color theme="0"/>
        <rFont val="Lucida Sans"/>
        <family val="2"/>
        <scheme val="minor"/>
      </rPr>
      <t>, the amounts will be highlighted in yellow.</t>
    </r>
  </si>
  <si>
    <r>
      <t>Click the </t>
    </r>
    <r>
      <rPr>
        <b/>
        <sz val="11"/>
        <color theme="0"/>
        <rFont val="Lucida Sans"/>
        <family val="2"/>
        <scheme val="minor"/>
      </rPr>
      <t>Add Column </t>
    </r>
    <r>
      <rPr>
        <sz val="11"/>
        <color theme="0"/>
        <rFont val="Lucida Sans"/>
        <family val="2"/>
        <scheme val="minor"/>
      </rPr>
      <t>button to add additional columns like Ticker Symbol or Exchange.</t>
    </r>
  </si>
  <si>
    <t>There is a table with existing stocks in cells B5:I11, and a total row on row 12. Enter a company name in cells B5:B11, then go to Data &gt; Refresh, or press Ctrl+Alt+F5.</t>
  </si>
  <si>
    <t>Click the Add Column button to add additional columns like Ticker Symbol or Exchange.</t>
  </si>
  <si>
    <t>To refresh the data, click any of the stocks. On the Data tab, in the Queries &amp; Connections group, click Refresh All  or press Ctrl+Alt+F5.</t>
  </si>
  <si>
    <t>There is a table that calculates the actual percentage of investments in each category and compares it to the targets.</t>
  </si>
  <si>
    <t xml:space="preserve">The table automatically populates the investment categories from the Portfolio table in cells B19:G25. Enter a target for each investment category in cells C20:C25, then go to Data &gt; Refresh, or press Ctrl+Alt+F5. </t>
  </si>
  <si>
    <t>There is a bar graph that visually compares the actual percentage of investments in each category to the targets set in the table below, in rows 19-25.</t>
  </si>
  <si>
    <t>Major Indexes and Select Company Stock 2017-2020</t>
  </si>
  <si>
    <t>Cost Basis</t>
  </si>
  <si>
    <t>17 Price</t>
  </si>
  <si>
    <t>20 Price</t>
  </si>
  <si>
    <t>Vanguard Total International Stock Index Fund</t>
  </si>
  <si>
    <t>SPDR Gold Shares (SPDR:GLD)</t>
  </si>
  <si>
    <t>Gain</t>
  </si>
  <si>
    <t>*Purchase price as of January 1, 2017*</t>
  </si>
  <si>
    <t>*Current price as of December 1, 2020*</t>
  </si>
  <si>
    <t>Bourbon Bond Fund</t>
  </si>
  <si>
    <t>2 Years Matured</t>
  </si>
  <si>
    <t>3 Years Matured</t>
  </si>
  <si>
    <t>4 Years Matured</t>
  </si>
  <si>
    <t>Premium</t>
  </si>
  <si>
    <t>High End Premium</t>
  </si>
  <si>
    <t>Super Premium</t>
  </si>
  <si>
    <t>U.S. American Whiskey Supplier Revenues 2017-2019</t>
  </si>
  <si>
    <t>19 Price</t>
  </si>
  <si>
    <t>Expense</t>
  </si>
  <si>
    <t>Avg Sale Price</t>
  </si>
  <si>
    <t>(excluding broker at 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</si>
</sst>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[$$-409]* #,##0.00_);_([$$-409]* \(#,##0.00\);_([$$-409]* &quot;-&quot;??_);_(@_)"/>
    <numFmt numFmtId="166" formatCode="0.0%"/>
    <numFmt numFmtId="167" formatCode="_(* #,##0_);_(* \(#,##0\);_(* &quot;-&quot;??_);_(@_)"/>
  </numFmts>
  <fonts count="14" x14ac:knownFonts="1"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8"/>
      <color theme="3"/>
      <name val="Rockwell"/>
      <family val="2"/>
      <scheme val="major"/>
    </font>
    <font>
      <b/>
      <sz val="15"/>
      <color theme="3"/>
      <name val="Lucida Sans"/>
      <family val="2"/>
      <scheme val="minor"/>
    </font>
    <font>
      <sz val="12"/>
      <color theme="1"/>
      <name val="Calibri"/>
      <family val="2"/>
    </font>
    <font>
      <sz val="11"/>
      <color theme="5" tint="-0.499984740745262"/>
      <name val="Rockwell"/>
      <family val="1"/>
      <scheme val="major"/>
    </font>
    <font>
      <sz val="24"/>
      <color theme="5" tint="-0.499984740745262"/>
      <name val="Rockwell"/>
      <family val="1"/>
      <scheme val="major"/>
    </font>
    <font>
      <b/>
      <sz val="16"/>
      <color theme="5"/>
      <name val="Rockwell"/>
      <family val="1"/>
      <scheme val="major"/>
    </font>
    <font>
      <b/>
      <sz val="16"/>
      <color theme="5"/>
      <name val="Calibri"/>
      <family val="2"/>
    </font>
    <font>
      <b/>
      <sz val="30"/>
      <color theme="4"/>
      <name val="Rockwell"/>
      <family val="2"/>
      <scheme val="major"/>
    </font>
    <font>
      <b/>
      <sz val="11"/>
      <color theme="4" tint="-0.24994659260841701"/>
      <name val="Lucida Sans"/>
      <family val="2"/>
      <scheme val="minor"/>
    </font>
    <font>
      <sz val="11"/>
      <color theme="3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4" borderId="5" applyNumberFormat="0" applyAlignment="0" applyProtection="0"/>
    <xf numFmtId="0" fontId="10" fillId="5" borderId="5" applyNumberFormat="0" applyFill="0" applyAlignment="0" applyProtection="0">
      <alignment vertical="center"/>
    </xf>
    <xf numFmtId="0" fontId="11" fillId="5" borderId="0">
      <alignment horizontal="left" vertical="center" wrapText="1" indent="1"/>
    </xf>
    <xf numFmtId="14" fontId="11" fillId="5" borderId="0" applyFont="0" applyFill="0" applyBorder="0">
      <alignment horizontal="right" vertical="center" indent="3"/>
    </xf>
    <xf numFmtId="44" fontId="11" fillId="0" borderId="0" applyFont="0" applyFill="0" applyBorder="0" applyProtection="0">
      <alignment horizontal="right" vertical="center" indent="2"/>
    </xf>
  </cellStyleXfs>
  <cellXfs count="40">
    <xf numFmtId="0" fontId="0" fillId="0" borderId="0" xfId="0"/>
    <xf numFmtId="0" fontId="5" fillId="3" borderId="0" xfId="0" applyFont="1" applyFill="1"/>
    <xf numFmtId="0" fontId="7" fillId="0" borderId="3" xfId="3" applyFont="1" applyBorder="1" applyAlignment="1"/>
    <xf numFmtId="0" fontId="8" fillId="0" borderId="3" xfId="3" applyFont="1" applyBorder="1" applyAlignment="1"/>
    <xf numFmtId="0" fontId="12" fillId="0" borderId="0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7" fontId="5" fillId="3" borderId="0" xfId="6" applyNumberFormat="1" applyFont="1" applyFill="1"/>
    <xf numFmtId="167" fontId="0" fillId="0" borderId="0" xfId="6" applyNumberFormat="1" applyFont="1"/>
    <xf numFmtId="167" fontId="12" fillId="0" borderId="0" xfId="6" applyNumberFormat="1" applyFont="1" applyFill="1" applyBorder="1" applyAlignment="1">
      <alignment horizontal="center" vertical="center"/>
    </xf>
    <xf numFmtId="167" fontId="0" fillId="0" borderId="2" xfId="6" applyNumberFormat="1" applyFont="1" applyFill="1" applyBorder="1" applyAlignment="1">
      <alignment vertical="center"/>
    </xf>
    <xf numFmtId="0" fontId="0" fillId="6" borderId="2" xfId="4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9" fontId="1" fillId="6" borderId="4" xfId="4" applyNumberFormat="1" applyFont="1" applyFill="1" applyBorder="1"/>
    <xf numFmtId="9" fontId="1" fillId="6" borderId="4" xfId="4" applyNumberFormat="1" applyFont="1" applyFill="1" applyBorder="1"/>
    <xf numFmtId="9" fontId="1" fillId="0" borderId="4" xfId="1" applyFont="1" applyBorder="1"/>
    <xf numFmtId="166" fontId="1" fillId="0" borderId="4" xfId="1" applyNumberFormat="1" applyFont="1" applyBorder="1"/>
    <xf numFmtId="44" fontId="1" fillId="0" borderId="4" xfId="5" applyFont="1" applyBorder="1"/>
    <xf numFmtId="49" fontId="1" fillId="6" borderId="6" xfId="4" applyNumberFormat="1" applyFont="1" applyFill="1" applyBorder="1"/>
    <xf numFmtId="9" fontId="1" fillId="6" borderId="6" xfId="4" applyNumberFormat="1" applyFont="1" applyFill="1" applyBorder="1"/>
    <xf numFmtId="9" fontId="1" fillId="0" borderId="6" xfId="1" applyFont="1" applyBorder="1"/>
    <xf numFmtId="166" fontId="1" fillId="0" borderId="6" xfId="1" applyNumberFormat="1" applyFont="1" applyBorder="1"/>
    <xf numFmtId="44" fontId="1" fillId="0" borderId="6" xfId="5" applyFont="1" applyBorder="1"/>
    <xf numFmtId="49" fontId="1" fillId="6" borderId="2" xfId="4" applyNumberFormat="1" applyFont="1" applyFill="1" applyBorder="1"/>
    <xf numFmtId="9" fontId="1" fillId="6" borderId="2" xfId="4" applyNumberFormat="1" applyFont="1" applyFill="1" applyBorder="1"/>
    <xf numFmtId="9" fontId="1" fillId="0" borderId="2" xfId="1" applyFont="1" applyBorder="1"/>
    <xf numFmtId="166" fontId="1" fillId="0" borderId="2" xfId="1" applyNumberFormat="1" applyFont="1" applyBorder="1"/>
    <xf numFmtId="44" fontId="1" fillId="0" borderId="2" xfId="5" applyFont="1" applyBorder="1"/>
    <xf numFmtId="0" fontId="5" fillId="3" borderId="0" xfId="0" applyFont="1" applyFill="1" applyAlignment="1">
      <alignment vertical="center"/>
    </xf>
    <xf numFmtId="0" fontId="6" fillId="3" borderId="0" xfId="2" applyFont="1" applyFill="1" applyAlignment="1">
      <alignment horizontal="left" vertical="center" indent="8"/>
    </xf>
    <xf numFmtId="0" fontId="13" fillId="0" borderId="0" xfId="0" applyFont="1"/>
    <xf numFmtId="0" fontId="13" fillId="0" borderId="0" xfId="0" applyFont="1" applyFill="1"/>
    <xf numFmtId="44" fontId="0" fillId="0" borderId="2" xfId="5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0" fontId="0" fillId="0" borderId="2" xfId="1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vertical="center"/>
    </xf>
  </cellXfs>
  <cellStyles count="12">
    <cellStyle name="40% - Accent3" xfId="4" builtinId="39"/>
    <cellStyle name="Comma" xfId="6" builtinId="3"/>
    <cellStyle name="Currency" xfId="5" builtinId="4"/>
    <cellStyle name="Currency 2" xfId="11" xr:uid="{EB7F6D60-D6CC-4134-83ED-E79846265091}"/>
    <cellStyle name="Date" xfId="10" xr:uid="{0087450C-651A-4705-B55A-90DB56251BDC}"/>
    <cellStyle name="Heading 1" xfId="3" builtinId="16"/>
    <cellStyle name="Hyperlink 2" xfId="8" xr:uid="{4CFD1722-A0F2-4BEC-BA51-008B6A192B4E}"/>
    <cellStyle name="Normal" xfId="0" builtinId="0"/>
    <cellStyle name="Normal 2" xfId="9" xr:uid="{8A9A80A4-516A-4797-ADCD-A12722BD64B4}"/>
    <cellStyle name="Percent" xfId="1" builtinId="5"/>
    <cellStyle name="Title" xfId="2" builtinId="15"/>
    <cellStyle name="Title 2" xfId="7" xr:uid="{77D0364C-9A71-4FCD-AD52-5F9AA1F5CCB2}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3" formatCode="0%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6" formatCode="0.0%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3" formatCode="0%"/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5" formatCode="_([$$-409]* #,##0.00_);_([$$-409]* \(#,##0.00\);_([$$-409]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ucida San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1" defaultTableStyle="TableStyleMedium2" defaultPivotStyle="PivotStyleLight16">
    <tableStyle name="Investment Tracker Table" pivot="0" count="4" xr9:uid="{00000000-0011-0000-FFFF-FFFF00000000}">
      <tableStyleElement type="wholeTable" dxfId="80"/>
      <tableStyleElement type="headerRow" dxfId="79"/>
      <tableStyleElement type="firstRowStripe" dxfId="78"/>
      <tableStyleElement type="secondRowStripe" dxfId="7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microsoft.com/office/2017/06/relationships/rdSupportingPropertyBag" Target="richData/rdsupportingpropertybag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SupportingPropertyBagStructure" Target="richData/rdsupportingpropertybagstructure.xml"/><Relationship Id="rId5" Type="http://schemas.openxmlformats.org/officeDocument/2006/relationships/styles" Target="styles.xml"/><Relationship Id="rId15" Type="http://schemas.openxmlformats.org/officeDocument/2006/relationships/customXml" Target="../customXml/item1.xml"/><Relationship Id="rId10" Type="http://schemas.microsoft.com/office/2017/06/relationships/richStyles" Target="richData/richStyl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'Asset Allocation'!$D$19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'Asset Allocation'!$B$19:$B$25</c:f>
              <c:strCache>
                <c:ptCount val="7"/>
                <c:pt idx="0">
                  <c:v>Category</c:v>
                </c:pt>
                <c:pt idx="1">
                  <c:v>US Stocks</c:v>
                </c:pt>
                <c:pt idx="2">
                  <c:v>International Stocks</c:v>
                </c:pt>
                <c:pt idx="3">
                  <c:v>Bonds</c:v>
                </c:pt>
                <c:pt idx="4">
                  <c:v>Cash</c:v>
                </c:pt>
                <c:pt idx="5">
                  <c:v>Real Estate</c:v>
                </c:pt>
                <c:pt idx="6">
                  <c:v>Commodities</c:v>
                </c:pt>
              </c:strCache>
            </c:strRef>
          </c:cat>
          <c:val>
            <c:numRef>
              <c:f>'Asset Allocation'!$D$19:$D$25</c:f>
              <c:numCache>
                <c:formatCode>0%</c:formatCode>
                <c:ptCount val="7"/>
                <c:pt idx="0" formatCode="General">
                  <c:v>0</c:v>
                </c:pt>
                <c:pt idx="1">
                  <c:v>0.3907927624957408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0.24201730806198993</c:v>
                </c:pt>
                <c:pt idx="6">
                  <c:v>0.3671899294422693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3-49AA-B617-E90F1098E8F6}"/>
            </c:ext>
          </c:extLst>
        </c:ser>
        <c:ser>
          <c:idx val="0"/>
          <c:order val="1"/>
          <c:tx>
            <c:strRef>
              <c:f>'Asset Allocation'!$C$19</c:f>
              <c:strCache>
                <c:ptCount val="1"/>
                <c:pt idx="0">
                  <c:v>My Target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'Asset Allocation'!$B$19:$B$25</c:f>
              <c:strCache>
                <c:ptCount val="7"/>
                <c:pt idx="0">
                  <c:v>Category</c:v>
                </c:pt>
                <c:pt idx="1">
                  <c:v>US Stocks</c:v>
                </c:pt>
                <c:pt idx="2">
                  <c:v>International Stocks</c:v>
                </c:pt>
                <c:pt idx="3">
                  <c:v>Bonds</c:v>
                </c:pt>
                <c:pt idx="4">
                  <c:v>Cash</c:v>
                </c:pt>
                <c:pt idx="5">
                  <c:v>Real Estate</c:v>
                </c:pt>
                <c:pt idx="6">
                  <c:v>Commodities</c:v>
                </c:pt>
              </c:strCache>
            </c:strRef>
          </c:cat>
          <c:val>
            <c:numRef>
              <c:f>'Asset Allocation'!$C$19:$C$25</c:f>
              <c:numCache>
                <c:formatCode>0%</c:formatCode>
                <c:ptCount val="7"/>
                <c:pt idx="0" formatCode="General">
                  <c:v>0</c:v>
                </c:pt>
                <c:pt idx="1">
                  <c:v>0.55000000000000004</c:v>
                </c:pt>
                <c:pt idx="2">
                  <c:v>0.2</c:v>
                </c:pt>
                <c:pt idx="3">
                  <c:v>0.1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3-49AA-B617-E90F1098E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0952512"/>
        <c:axId val="800952184"/>
      </c:barChart>
      <c:catAx>
        <c:axId val="80095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952184"/>
        <c:crosses val="autoZero"/>
        <c:auto val="1"/>
        <c:lblAlgn val="ctr"/>
        <c:lblOffset val="100"/>
        <c:noMultiLvlLbl val="0"/>
      </c:catAx>
      <c:valAx>
        <c:axId val="80095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95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716280</xdr:colOff>
      <xdr:row>5</xdr:row>
      <xdr:rowOff>815340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49D5B86-BB67-4A37-8370-B70B2CD214FF}"/>
            </a:ext>
          </a:extLst>
        </xdr:cNvPr>
        <xdr:cNvSpPr txBox="1"/>
      </xdr:nvSpPr>
      <xdr:spPr>
        <a:xfrm>
          <a:off x="312420" y="1836420"/>
          <a:ext cx="4823460" cy="815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45720" rIns="45720" rtlCol="0" anchor="t">
          <a:noAutofit/>
        </a:bodyPr>
        <a:lstStyle/>
        <a:p>
          <a:r>
            <a:rPr lang="en-US" sz="1100">
              <a:latin typeface="+mn-lt"/>
              <a:cs typeface="Calibri" panose="020F0502020204030204" pitchFamily="34" charset="0"/>
            </a:rPr>
            <a:t>Add your investments, type ticker symbols, company names, or fund names over the examples or add more on additional rows.  Select an asset category and enter the number</a:t>
          </a:r>
          <a:r>
            <a:rPr lang="en-US" sz="1100" baseline="0">
              <a:latin typeface="+mn-lt"/>
              <a:cs typeface="Calibri" panose="020F0502020204030204" pitchFamily="34" charset="0"/>
            </a:rPr>
            <a:t> of shares.</a:t>
          </a:r>
          <a:endParaRPr lang="en-US" sz="1100">
            <a:latin typeface="+mn-lt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129540</xdr:colOff>
      <xdr:row>0</xdr:row>
      <xdr:rowOff>68580</xdr:rowOff>
    </xdr:from>
    <xdr:to>
      <xdr:col>1</xdr:col>
      <xdr:colOff>865036</xdr:colOff>
      <xdr:row>0</xdr:row>
      <xdr:rowOff>684384</xdr:rowOff>
    </xdr:to>
    <xdr:grpSp>
      <xdr:nvGrpSpPr>
        <xdr:cNvPr id="21" name="Group 20" descr="graph with trend arrow">
          <a:extLst>
            <a:ext uri="{FF2B5EF4-FFF2-40B4-BE49-F238E27FC236}">
              <a16:creationId xmlns:a16="http://schemas.microsoft.com/office/drawing/2014/main" id="{1B330F14-B586-4E40-A3A6-855B74C5851C}"/>
            </a:ext>
          </a:extLst>
        </xdr:cNvPr>
        <xdr:cNvGrpSpPr/>
      </xdr:nvGrpSpPr>
      <xdr:grpSpPr>
        <a:xfrm>
          <a:off x="347254" y="68580"/>
          <a:ext cx="735496" cy="615804"/>
          <a:chOff x="7648798" y="4940808"/>
          <a:chExt cx="1187111" cy="1002792"/>
        </a:xfrm>
      </xdr:grpSpPr>
      <xdr:pic>
        <xdr:nvPicPr>
          <xdr:cNvPr id="22" name="Graphic 26" descr="Upward trend">
            <a:extLst>
              <a:ext uri="{FF2B5EF4-FFF2-40B4-BE49-F238E27FC236}">
                <a16:creationId xmlns:a16="http://schemas.microsoft.com/office/drawing/2014/main" id="{607BA93D-99CD-4DB2-9F61-3EA1A8EF55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rcRect l="22504" t="30454" r="7783" b="22928"/>
          <a:stretch/>
        </xdr:blipFill>
        <xdr:spPr>
          <a:xfrm>
            <a:off x="7707069" y="4940808"/>
            <a:ext cx="1049549" cy="706274"/>
          </a:xfrm>
          <a:prstGeom prst="rect">
            <a:avLst/>
          </a:prstGeom>
        </xdr:spPr>
      </xdr:pic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4D539762-2B09-4D03-83FB-52B623EC050A}"/>
              </a:ext>
            </a:extLst>
          </xdr:cNvPr>
          <xdr:cNvGrpSpPr/>
        </xdr:nvGrpSpPr>
        <xdr:grpSpPr>
          <a:xfrm>
            <a:off x="7648798" y="4940809"/>
            <a:ext cx="1187111" cy="1002791"/>
            <a:chOff x="3825366" y="972636"/>
            <a:chExt cx="2290916" cy="1923129"/>
          </a:xfrm>
        </xdr:grpSpPr>
        <xdr:cxnSp macro="">
          <xdr:nvCxnSpPr>
            <xdr:cNvPr id="36" name="Straight Connector 35">
              <a:extLst>
                <a:ext uri="{FF2B5EF4-FFF2-40B4-BE49-F238E27FC236}">
                  <a16:creationId xmlns:a16="http://schemas.microsoft.com/office/drawing/2014/main" id="{33153FB1-26AE-47A3-9B63-7B2C0BD2A0E9}"/>
                </a:ext>
              </a:extLst>
            </xdr:cNvPr>
            <xdr:cNvCxnSpPr>
              <a:cxnSpLocks/>
            </xdr:cNvCxnSpPr>
          </xdr:nvCxnSpPr>
          <xdr:spPr>
            <a:xfrm>
              <a:off x="3850498" y="972636"/>
              <a:ext cx="16813" cy="1923129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9">
              <a:extLst>
                <a:ext uri="{FF2B5EF4-FFF2-40B4-BE49-F238E27FC236}">
                  <a16:creationId xmlns:a16="http://schemas.microsoft.com/office/drawing/2014/main" id="{62B17C0E-F6F8-43F7-A217-F8C01495E718}"/>
                </a:ext>
              </a:extLst>
            </xdr:cNvPr>
            <xdr:cNvCxnSpPr>
              <a:cxnSpLocks/>
            </xdr:cNvCxnSpPr>
          </xdr:nvCxnSpPr>
          <xdr:spPr>
            <a:xfrm flipH="1">
              <a:off x="3825366" y="2847075"/>
              <a:ext cx="2290916" cy="0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F9A5F6C-00CA-4E0C-BC25-8F2B7E23A72E}"/>
              </a:ext>
            </a:extLst>
          </xdr:cNvPr>
          <xdr:cNvGrpSpPr/>
        </xdr:nvGrpSpPr>
        <xdr:grpSpPr>
          <a:xfrm>
            <a:off x="7858218" y="5248423"/>
            <a:ext cx="827072" cy="600689"/>
            <a:chOff x="7858218" y="5248423"/>
            <a:chExt cx="827072" cy="802447"/>
          </a:xfrm>
        </xdr:grpSpPr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893458DE-5E0C-4FDE-B9D3-6A79F128C0C5}"/>
                </a:ext>
              </a:extLst>
            </xdr:cNvPr>
            <xdr:cNvCxnSpPr>
              <a:cxnSpLocks/>
            </xdr:cNvCxnSpPr>
          </xdr:nvCxnSpPr>
          <xdr:spPr>
            <a:xfrm>
              <a:off x="8023633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2CD45222-5A64-4771-946F-34E91D3B85F2}"/>
                </a:ext>
              </a:extLst>
            </xdr:cNvPr>
            <xdr:cNvCxnSpPr>
              <a:cxnSpLocks/>
            </xdr:cNvCxnSpPr>
          </xdr:nvCxnSpPr>
          <xdr:spPr>
            <a:xfrm>
              <a:off x="8354462" y="5381174"/>
              <a:ext cx="0" cy="66969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F0A0491F-A072-4A40-8505-B874A25B937E}"/>
                </a:ext>
              </a:extLst>
            </xdr:cNvPr>
            <xdr:cNvCxnSpPr>
              <a:cxnSpLocks/>
            </xdr:cNvCxnSpPr>
          </xdr:nvCxnSpPr>
          <xdr:spPr>
            <a:xfrm>
              <a:off x="8189047" y="5540656"/>
              <a:ext cx="0" cy="510213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Connector 32">
              <a:extLst>
                <a:ext uri="{FF2B5EF4-FFF2-40B4-BE49-F238E27FC236}">
                  <a16:creationId xmlns:a16="http://schemas.microsoft.com/office/drawing/2014/main" id="{43116D64-7DBF-4B24-B5B4-AA527871D9CA}"/>
                </a:ext>
              </a:extLst>
            </xdr:cNvPr>
            <xdr:cNvCxnSpPr>
              <a:cxnSpLocks/>
            </xdr:cNvCxnSpPr>
          </xdr:nvCxnSpPr>
          <xdr:spPr>
            <a:xfrm>
              <a:off x="7858218" y="5647082"/>
              <a:ext cx="0" cy="403787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B8CA68D7-AB3E-4135-B9D1-49B0FBD3331E}"/>
                </a:ext>
              </a:extLst>
            </xdr:cNvPr>
            <xdr:cNvCxnSpPr>
              <a:cxnSpLocks/>
            </xdr:cNvCxnSpPr>
          </xdr:nvCxnSpPr>
          <xdr:spPr>
            <a:xfrm>
              <a:off x="8519876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>
              <a:extLst>
                <a:ext uri="{FF2B5EF4-FFF2-40B4-BE49-F238E27FC236}">
                  <a16:creationId xmlns:a16="http://schemas.microsoft.com/office/drawing/2014/main" id="{C149D74B-9B8D-482A-AE6B-02EDD41D8E95}"/>
                </a:ext>
              </a:extLst>
            </xdr:cNvPr>
            <xdr:cNvCxnSpPr>
              <a:cxnSpLocks/>
            </xdr:cNvCxnSpPr>
          </xdr:nvCxnSpPr>
          <xdr:spPr>
            <a:xfrm>
              <a:off x="8685290" y="5248423"/>
              <a:ext cx="0" cy="80244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1</xdr:col>
      <xdr:colOff>95250</xdr:colOff>
      <xdr:row>29</xdr:row>
      <xdr:rowOff>88900</xdr:rowOff>
    </xdr:from>
    <xdr:to>
      <xdr:col>5</xdr:col>
      <xdr:colOff>12285</xdr:colOff>
      <xdr:row>44</xdr:row>
      <xdr:rowOff>11026</xdr:rowOff>
    </xdr:to>
    <xdr:grpSp>
      <xdr:nvGrpSpPr>
        <xdr:cNvPr id="51" name="Group 50" descr="asset allocation screen grab and text box instructions">
          <a:extLst>
            <a:ext uri="{FF2B5EF4-FFF2-40B4-BE49-F238E27FC236}">
              <a16:creationId xmlns:a16="http://schemas.microsoft.com/office/drawing/2014/main" id="{79B77060-CA82-4008-A135-78BFBC6B89F5}"/>
            </a:ext>
          </a:extLst>
        </xdr:cNvPr>
        <xdr:cNvGrpSpPr/>
      </xdr:nvGrpSpPr>
      <xdr:grpSpPr>
        <a:xfrm>
          <a:off x="312964" y="6783614"/>
          <a:ext cx="5577607" cy="2677573"/>
          <a:chOff x="685800" y="6496050"/>
          <a:chExt cx="6125430" cy="2924406"/>
        </a:xfrm>
      </xdr:grpSpPr>
      <xdr:pic>
        <xdr:nvPicPr>
          <xdr:cNvPr id="52" name="Picture 51" descr="table screen grab">
            <a:extLst>
              <a:ext uri="{FF2B5EF4-FFF2-40B4-BE49-F238E27FC236}">
                <a16:creationId xmlns:a16="http://schemas.microsoft.com/office/drawing/2014/main" id="{71670C40-945E-4616-975D-801DFCEE18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5800" y="7762875"/>
            <a:ext cx="6125430" cy="1657581"/>
          </a:xfrm>
          <a:prstGeom prst="rect">
            <a:avLst/>
          </a:prstGeom>
        </xdr:spPr>
      </xdr:pic>
      <xdr:sp macro="" textlink="">
        <xdr:nvSpPr>
          <xdr:cNvPr id="53" name="Left Brace 52">
            <a:extLst>
              <a:ext uri="{FF2B5EF4-FFF2-40B4-BE49-F238E27FC236}">
                <a16:creationId xmlns:a16="http://schemas.microsoft.com/office/drawing/2014/main" id="{BA2351B2-ED06-4254-B0A1-1F6162E54B44}"/>
              </a:ext>
            </a:extLst>
          </xdr:cNvPr>
          <xdr:cNvSpPr/>
        </xdr:nvSpPr>
        <xdr:spPr>
          <a:xfrm rot="5400000">
            <a:off x="1852613" y="6396041"/>
            <a:ext cx="276222" cy="2305051"/>
          </a:xfrm>
          <a:prstGeom prst="leftBrac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FF0000"/>
              </a:solidFill>
              <a:latin typeface="+mn-lt"/>
            </a:endParaRPr>
          </a:p>
        </xdr:txBody>
      </xdr:sp>
      <xdr:sp macro="" textlink="">
        <xdr:nvSpPr>
          <xdr:cNvPr id="54" name="TextBox 53">
            <a:extLst>
              <a:ext uri="{FF2B5EF4-FFF2-40B4-BE49-F238E27FC236}">
                <a16:creationId xmlns:a16="http://schemas.microsoft.com/office/drawing/2014/main" id="{9B5E1275-8D99-4752-855A-8042567B6568}"/>
              </a:ext>
            </a:extLst>
          </xdr:cNvPr>
          <xdr:cNvSpPr txBox="1"/>
        </xdr:nvSpPr>
        <xdr:spPr>
          <a:xfrm>
            <a:off x="981075" y="6496050"/>
            <a:ext cx="2009775" cy="8477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+mn-lt"/>
                <a:cs typeface="Calibri" panose="020F0502020204030204" pitchFamily="34" charset="0"/>
              </a:rPr>
              <a:t>Change </a:t>
            </a:r>
            <a:r>
              <a:rPr lang="en-US" sz="1100" b="1">
                <a:latin typeface="+mn-lt"/>
                <a:cs typeface="Calibri" panose="020F0502020204030204" pitchFamily="34" charset="0"/>
              </a:rPr>
              <a:t>Categories</a:t>
            </a:r>
            <a:r>
              <a:rPr lang="en-US" sz="1100">
                <a:latin typeface="+mn-lt"/>
                <a:cs typeface="Calibri" panose="020F0502020204030204" pitchFamily="34" charset="0"/>
              </a:rPr>
              <a:t> and </a:t>
            </a:r>
            <a:r>
              <a:rPr lang="en-US" sz="1100" b="1">
                <a:latin typeface="+mn-lt"/>
                <a:cs typeface="Calibri" panose="020F0502020204030204" pitchFamily="34" charset="0"/>
              </a:rPr>
              <a:t>My Target</a:t>
            </a:r>
            <a:r>
              <a:rPr lang="en-US" sz="1100">
                <a:latin typeface="+mn-lt"/>
                <a:cs typeface="Calibri" panose="020F0502020204030204" pitchFamily="34" charset="0"/>
              </a:rPr>
              <a:t> to customize to your portfolio goals.</a:t>
            </a:r>
          </a:p>
        </xdr:txBody>
      </xdr:sp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64908249-90BA-4806-9EC7-8A58659E0560}"/>
              </a:ext>
            </a:extLst>
          </xdr:cNvPr>
          <xdr:cNvSpPr txBox="1"/>
        </xdr:nvSpPr>
        <xdr:spPr>
          <a:xfrm>
            <a:off x="3190875" y="6505575"/>
            <a:ext cx="2581275" cy="8477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+mn-lt"/>
                <a:cs typeface="Calibri" panose="020F0502020204030204" pitchFamily="34" charset="0"/>
              </a:rPr>
              <a:t>When an asset category exceeds the </a:t>
            </a:r>
            <a:r>
              <a:rPr lang="en-US" sz="1100" b="1">
                <a:latin typeface="+mn-lt"/>
                <a:cs typeface="Calibri" panose="020F0502020204030204" pitchFamily="34" charset="0"/>
              </a:rPr>
              <a:t>Threshold</a:t>
            </a:r>
            <a:r>
              <a:rPr lang="en-US" sz="1100">
                <a:latin typeface="+mn-lt"/>
                <a:cs typeface="Calibri" panose="020F0502020204030204" pitchFamily="34" charset="0"/>
              </a:rPr>
              <a:t>, the amounts will be highlighted in yellow.</a:t>
            </a:r>
          </a:p>
        </xdr:txBody>
      </xdr:sp>
      <xdr:sp macro="" textlink="">
        <xdr:nvSpPr>
          <xdr:cNvPr id="56" name="Left Brace 55">
            <a:extLst>
              <a:ext uri="{FF2B5EF4-FFF2-40B4-BE49-F238E27FC236}">
                <a16:creationId xmlns:a16="http://schemas.microsoft.com/office/drawing/2014/main" id="{6F891AF9-B4AE-4456-B4DB-E5CAD9962FD4}"/>
              </a:ext>
            </a:extLst>
          </xdr:cNvPr>
          <xdr:cNvSpPr/>
        </xdr:nvSpPr>
        <xdr:spPr>
          <a:xfrm rot="5400000">
            <a:off x="4343400" y="6276980"/>
            <a:ext cx="276222" cy="2543176"/>
          </a:xfrm>
          <a:prstGeom prst="leftBrac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FF0000"/>
              </a:solidFill>
              <a:latin typeface="+mn-lt"/>
            </a:endParaRPr>
          </a:p>
        </xdr:txBody>
      </xdr:sp>
    </xdr:grpSp>
    <xdr:clientData/>
  </xdr:twoCellAnchor>
  <xdr:twoCellAnchor>
    <xdr:from>
      <xdr:col>0</xdr:col>
      <xdr:colOff>217714</xdr:colOff>
      <xdr:row>7</xdr:row>
      <xdr:rowOff>5570</xdr:rowOff>
    </xdr:from>
    <xdr:to>
      <xdr:col>12</xdr:col>
      <xdr:colOff>86933</xdr:colOff>
      <xdr:row>23</xdr:row>
      <xdr:rowOff>178164</xdr:rowOff>
    </xdr:to>
    <xdr:grpSp>
      <xdr:nvGrpSpPr>
        <xdr:cNvPr id="44" name="Group 43" descr="A graphic of an example table with existing investments, categories, number of shares, price, change, change %, portfolio %, value, and a total dollar value for the entire portfolio.">
          <a:extLst>
            <a:ext uri="{FF2B5EF4-FFF2-40B4-BE49-F238E27FC236}">
              <a16:creationId xmlns:a16="http://schemas.microsoft.com/office/drawing/2014/main" id="{57C286B7-B796-453E-BEA3-A2B5C01A069B}"/>
            </a:ext>
          </a:extLst>
        </xdr:cNvPr>
        <xdr:cNvGrpSpPr/>
      </xdr:nvGrpSpPr>
      <xdr:grpSpPr>
        <a:xfrm>
          <a:off x="217714" y="2441249"/>
          <a:ext cx="10938630" cy="3077719"/>
          <a:chOff x="312420" y="3049982"/>
          <a:chExt cx="10786865" cy="2786940"/>
        </a:xfrm>
      </xdr:grpSpPr>
      <xdr:sp macro="" textlink="">
        <xdr:nvSpPr>
          <xdr:cNvPr id="45" name="Left Brace 44">
            <a:extLst>
              <a:ext uri="{FF2B5EF4-FFF2-40B4-BE49-F238E27FC236}">
                <a16:creationId xmlns:a16="http://schemas.microsoft.com/office/drawing/2014/main" id="{FC72E0C0-FCE2-4472-80B2-B30D951CA58E}"/>
              </a:ext>
            </a:extLst>
          </xdr:cNvPr>
          <xdr:cNvSpPr/>
        </xdr:nvSpPr>
        <xdr:spPr>
          <a:xfrm rot="16200000">
            <a:off x="1518107" y="3682120"/>
            <a:ext cx="222082" cy="2267693"/>
          </a:xfrm>
          <a:prstGeom prst="leftBrac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FF0000"/>
              </a:solidFill>
              <a:latin typeface="+mn-lt"/>
            </a:endParaRPr>
          </a:p>
        </xdr:txBody>
      </xdr:sp>
      <xdr:sp macro="" textlink="">
        <xdr:nvSpPr>
          <xdr:cNvPr id="46" name="TextBox 45">
            <a:extLst>
              <a:ext uri="{FF2B5EF4-FFF2-40B4-BE49-F238E27FC236}">
                <a16:creationId xmlns:a16="http://schemas.microsoft.com/office/drawing/2014/main" id="{94BFFCB1-DE3E-4337-9063-C404534A9565}"/>
              </a:ext>
            </a:extLst>
          </xdr:cNvPr>
          <xdr:cNvSpPr txBox="1"/>
        </xdr:nvSpPr>
        <xdr:spPr>
          <a:xfrm>
            <a:off x="331470" y="4973269"/>
            <a:ext cx="2941872" cy="8636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45720" rIns="45720" rtlCol="0" anchor="t">
            <a:noAutofit/>
          </a:bodyPr>
          <a:lstStyle/>
          <a:p>
            <a:r>
              <a:rPr lang="en-US" sz="1100" baseline="0">
                <a:latin typeface="+mn-lt"/>
                <a:cs typeface="Calibri" panose="020F0502020204030204" pitchFamily="34" charset="0"/>
              </a:rPr>
              <a:t>To refresh the data, click any of the stocks. On the </a:t>
            </a:r>
            <a:r>
              <a:rPr lang="en-US" sz="1100" b="1" baseline="0">
                <a:latin typeface="+mn-lt"/>
                <a:cs typeface="Calibri" panose="020F0502020204030204" pitchFamily="34" charset="0"/>
              </a:rPr>
              <a:t>Data</a:t>
            </a:r>
            <a:r>
              <a:rPr lang="en-US" sz="1100" baseline="0">
                <a:latin typeface="+mn-lt"/>
                <a:cs typeface="Calibri" panose="020F0502020204030204" pitchFamily="34" charset="0"/>
              </a:rPr>
              <a:t> tab, in the </a:t>
            </a:r>
            <a:r>
              <a:rPr lang="en-US" sz="1100" b="1" baseline="0">
                <a:latin typeface="+mn-lt"/>
                <a:cs typeface="Calibri" panose="020F0502020204030204" pitchFamily="34" charset="0"/>
              </a:rPr>
              <a:t>Queries &amp; Connections</a:t>
            </a:r>
            <a:r>
              <a:rPr lang="en-US" sz="1100" baseline="0">
                <a:latin typeface="+mn-lt"/>
                <a:cs typeface="Calibri" panose="020F0502020204030204" pitchFamily="34" charset="0"/>
              </a:rPr>
              <a:t> group, click </a:t>
            </a:r>
            <a:r>
              <a:rPr lang="en-US" sz="1100" b="1" baseline="0">
                <a:latin typeface="+mn-lt"/>
                <a:cs typeface="Calibri" panose="020F0502020204030204" pitchFamily="34" charset="0"/>
              </a:rPr>
              <a:t>Refresh All </a:t>
            </a:r>
            <a:r>
              <a:rPr lang="en-US" sz="1100" baseline="0">
                <a:latin typeface="+mn-lt"/>
                <a:cs typeface="Calibri" panose="020F0502020204030204" pitchFamily="34" charset="0"/>
              </a:rPr>
              <a:t> or press </a:t>
            </a:r>
            <a:r>
              <a:rPr lang="en-US" sz="1100" b="1" baseline="0">
                <a:latin typeface="+mn-lt"/>
                <a:cs typeface="Calibri" panose="020F0502020204030204" pitchFamily="34" charset="0"/>
              </a:rPr>
              <a:t>Ctrl+Alt+F5</a:t>
            </a:r>
            <a:r>
              <a:rPr lang="en-US" sz="1100" baseline="0">
                <a:latin typeface="+mn-lt"/>
                <a:cs typeface="Calibri" panose="020F0502020204030204" pitchFamily="34" charset="0"/>
              </a:rPr>
              <a:t>.</a:t>
            </a:r>
            <a:endParaRPr lang="en-US" sz="1100">
              <a:latin typeface="+mn-lt"/>
              <a:cs typeface="Calibri" panose="020F0502020204030204" pitchFamily="34" charset="0"/>
            </a:endParaRPr>
          </a:p>
        </xdr:txBody>
      </xdr:sp>
      <xdr:pic>
        <xdr:nvPicPr>
          <xdr:cNvPr id="47" name="Picture 46" descr="menu screen grab">
            <a:extLst>
              <a:ext uri="{FF2B5EF4-FFF2-40B4-BE49-F238E27FC236}">
                <a16:creationId xmlns:a16="http://schemas.microsoft.com/office/drawing/2014/main" id="{A8B4039A-A107-4735-8744-E4FF0F6876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82278" y="4935989"/>
            <a:ext cx="2166022" cy="847002"/>
          </a:xfrm>
          <a:prstGeom prst="rect">
            <a:avLst/>
          </a:prstGeom>
        </xdr:spPr>
      </xdr:pic>
      <xdr:pic>
        <xdr:nvPicPr>
          <xdr:cNvPr id="48" name="Picture 47" descr="table screen grab with add column icon">
            <a:extLst>
              <a:ext uri="{FF2B5EF4-FFF2-40B4-BE49-F238E27FC236}">
                <a16:creationId xmlns:a16="http://schemas.microsoft.com/office/drawing/2014/main" id="{2772C229-FC6F-403E-BE5B-B8BA39BAE3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2420" y="3049982"/>
            <a:ext cx="10786865" cy="162869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127553</xdr:colOff>
      <xdr:row>0</xdr:row>
      <xdr:rowOff>72888</xdr:rowOff>
    </xdr:from>
    <xdr:to>
      <xdr:col>1</xdr:col>
      <xdr:colOff>863049</xdr:colOff>
      <xdr:row>0</xdr:row>
      <xdr:rowOff>688692</xdr:rowOff>
    </xdr:to>
    <xdr:grpSp>
      <xdr:nvGrpSpPr>
        <xdr:cNvPr id="57" name="Group 56" descr="graph with trend arrow">
          <a:extLst>
            <a:ext uri="{FF2B5EF4-FFF2-40B4-BE49-F238E27FC236}">
              <a16:creationId xmlns:a16="http://schemas.microsoft.com/office/drawing/2014/main" id="{7DF91718-25A9-4134-929D-03266338F798}"/>
            </a:ext>
          </a:extLst>
        </xdr:cNvPr>
        <xdr:cNvGrpSpPr/>
      </xdr:nvGrpSpPr>
      <xdr:grpSpPr>
        <a:xfrm>
          <a:off x="346628" y="72888"/>
          <a:ext cx="735496" cy="615804"/>
          <a:chOff x="7648798" y="4940808"/>
          <a:chExt cx="1187111" cy="1002792"/>
        </a:xfrm>
      </xdr:grpSpPr>
      <xdr:pic>
        <xdr:nvPicPr>
          <xdr:cNvPr id="58" name="Graphic 26" descr="Upward trend">
            <a:extLst>
              <a:ext uri="{FF2B5EF4-FFF2-40B4-BE49-F238E27FC236}">
                <a16:creationId xmlns:a16="http://schemas.microsoft.com/office/drawing/2014/main" id="{0FF952F0-32CB-44ED-A940-9AD6638A49D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rcRect l="22504" t="30454" r="7783" b="22928"/>
          <a:stretch/>
        </xdr:blipFill>
        <xdr:spPr>
          <a:xfrm>
            <a:off x="7707069" y="4940808"/>
            <a:ext cx="1049549" cy="706274"/>
          </a:xfrm>
          <a:prstGeom prst="rect">
            <a:avLst/>
          </a:prstGeom>
        </xdr:spPr>
      </xdr:pic>
      <xdr:grpSp>
        <xdr:nvGrpSpPr>
          <xdr:cNvPr id="59" name="Group 58">
            <a:extLst>
              <a:ext uri="{FF2B5EF4-FFF2-40B4-BE49-F238E27FC236}">
                <a16:creationId xmlns:a16="http://schemas.microsoft.com/office/drawing/2014/main" id="{D4D589FF-A201-44CC-85CD-1979FA5A3C95}"/>
              </a:ext>
            </a:extLst>
          </xdr:cNvPr>
          <xdr:cNvGrpSpPr/>
        </xdr:nvGrpSpPr>
        <xdr:grpSpPr>
          <a:xfrm>
            <a:off x="7648798" y="4940809"/>
            <a:ext cx="1187111" cy="1002791"/>
            <a:chOff x="3825366" y="972636"/>
            <a:chExt cx="2290916" cy="1923129"/>
          </a:xfrm>
        </xdr:grpSpPr>
        <xdr:cxnSp macro="">
          <xdr:nvCxnSpPr>
            <xdr:cNvPr id="67" name="Straight Connector 66">
              <a:extLst>
                <a:ext uri="{FF2B5EF4-FFF2-40B4-BE49-F238E27FC236}">
                  <a16:creationId xmlns:a16="http://schemas.microsoft.com/office/drawing/2014/main" id="{27544501-5BEE-416B-B147-996493D6BFF4}"/>
                </a:ext>
              </a:extLst>
            </xdr:cNvPr>
            <xdr:cNvCxnSpPr>
              <a:cxnSpLocks/>
            </xdr:cNvCxnSpPr>
          </xdr:nvCxnSpPr>
          <xdr:spPr>
            <a:xfrm>
              <a:off x="3850498" y="972636"/>
              <a:ext cx="16813" cy="1923129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Straight Connector 67">
              <a:extLst>
                <a:ext uri="{FF2B5EF4-FFF2-40B4-BE49-F238E27FC236}">
                  <a16:creationId xmlns:a16="http://schemas.microsoft.com/office/drawing/2014/main" id="{80CD03E1-4BAF-49C5-A5EC-68D25AEF4845}"/>
                </a:ext>
              </a:extLst>
            </xdr:cNvPr>
            <xdr:cNvCxnSpPr>
              <a:cxnSpLocks/>
            </xdr:cNvCxnSpPr>
          </xdr:nvCxnSpPr>
          <xdr:spPr>
            <a:xfrm flipH="1">
              <a:off x="3825366" y="2847075"/>
              <a:ext cx="2290916" cy="0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0" name="Group 59">
            <a:extLst>
              <a:ext uri="{FF2B5EF4-FFF2-40B4-BE49-F238E27FC236}">
                <a16:creationId xmlns:a16="http://schemas.microsoft.com/office/drawing/2014/main" id="{EB458E0D-0825-4619-B3FF-5781832FF79E}"/>
              </a:ext>
            </a:extLst>
          </xdr:cNvPr>
          <xdr:cNvGrpSpPr/>
        </xdr:nvGrpSpPr>
        <xdr:grpSpPr>
          <a:xfrm>
            <a:off x="7858218" y="5248423"/>
            <a:ext cx="827072" cy="600689"/>
            <a:chOff x="7858218" y="5248423"/>
            <a:chExt cx="827072" cy="802447"/>
          </a:xfrm>
        </xdr:grpSpPr>
        <xdr:cxnSp macro="">
          <xdr:nvCxnSpPr>
            <xdr:cNvPr id="61" name="Straight Connector 60">
              <a:extLst>
                <a:ext uri="{FF2B5EF4-FFF2-40B4-BE49-F238E27FC236}">
                  <a16:creationId xmlns:a16="http://schemas.microsoft.com/office/drawing/2014/main" id="{1B4E1AF4-937D-4BE6-9058-FF1B56A73CAF}"/>
                </a:ext>
              </a:extLst>
            </xdr:cNvPr>
            <xdr:cNvCxnSpPr>
              <a:cxnSpLocks/>
            </xdr:cNvCxnSpPr>
          </xdr:nvCxnSpPr>
          <xdr:spPr>
            <a:xfrm>
              <a:off x="8023633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Straight Connector 61">
              <a:extLst>
                <a:ext uri="{FF2B5EF4-FFF2-40B4-BE49-F238E27FC236}">
                  <a16:creationId xmlns:a16="http://schemas.microsoft.com/office/drawing/2014/main" id="{DC61BD6A-16C3-497A-8F74-E218BFFED909}"/>
                </a:ext>
              </a:extLst>
            </xdr:cNvPr>
            <xdr:cNvCxnSpPr>
              <a:cxnSpLocks/>
            </xdr:cNvCxnSpPr>
          </xdr:nvCxnSpPr>
          <xdr:spPr>
            <a:xfrm>
              <a:off x="8354462" y="5381174"/>
              <a:ext cx="0" cy="66969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Straight Connector 62">
              <a:extLst>
                <a:ext uri="{FF2B5EF4-FFF2-40B4-BE49-F238E27FC236}">
                  <a16:creationId xmlns:a16="http://schemas.microsoft.com/office/drawing/2014/main" id="{2C2762C2-6F26-4553-B05D-30B17D5EE4E3}"/>
                </a:ext>
              </a:extLst>
            </xdr:cNvPr>
            <xdr:cNvCxnSpPr>
              <a:cxnSpLocks/>
            </xdr:cNvCxnSpPr>
          </xdr:nvCxnSpPr>
          <xdr:spPr>
            <a:xfrm>
              <a:off x="8189047" y="5540656"/>
              <a:ext cx="0" cy="510213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Straight Connector 63">
              <a:extLst>
                <a:ext uri="{FF2B5EF4-FFF2-40B4-BE49-F238E27FC236}">
                  <a16:creationId xmlns:a16="http://schemas.microsoft.com/office/drawing/2014/main" id="{BD6545D3-D322-4D49-B60C-249570877402}"/>
                </a:ext>
              </a:extLst>
            </xdr:cNvPr>
            <xdr:cNvCxnSpPr>
              <a:cxnSpLocks/>
            </xdr:cNvCxnSpPr>
          </xdr:nvCxnSpPr>
          <xdr:spPr>
            <a:xfrm>
              <a:off x="7858218" y="5647082"/>
              <a:ext cx="0" cy="403787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Straight Connector 64">
              <a:extLst>
                <a:ext uri="{FF2B5EF4-FFF2-40B4-BE49-F238E27FC236}">
                  <a16:creationId xmlns:a16="http://schemas.microsoft.com/office/drawing/2014/main" id="{989BA773-70E3-428A-9DB1-B6A5584D2427}"/>
                </a:ext>
              </a:extLst>
            </xdr:cNvPr>
            <xdr:cNvCxnSpPr>
              <a:cxnSpLocks/>
            </xdr:cNvCxnSpPr>
          </xdr:nvCxnSpPr>
          <xdr:spPr>
            <a:xfrm>
              <a:off x="8519876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" name="Straight Connector 65">
              <a:extLst>
                <a:ext uri="{FF2B5EF4-FFF2-40B4-BE49-F238E27FC236}">
                  <a16:creationId xmlns:a16="http://schemas.microsoft.com/office/drawing/2014/main" id="{8E70BCA1-5B15-48E2-A6B7-5B3BCDF935EF}"/>
                </a:ext>
              </a:extLst>
            </xdr:cNvPr>
            <xdr:cNvCxnSpPr>
              <a:cxnSpLocks/>
            </xdr:cNvCxnSpPr>
          </xdr:nvCxnSpPr>
          <xdr:spPr>
            <a:xfrm>
              <a:off x="8685290" y="5248423"/>
              <a:ext cx="0" cy="80244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214312</xdr:rowOff>
    </xdr:from>
    <xdr:to>
      <xdr:col>7</xdr:col>
      <xdr:colOff>0</xdr:colOff>
      <xdr:row>17</xdr:row>
      <xdr:rowOff>14287</xdr:rowOff>
    </xdr:to>
    <xdr:graphicFrame macro="">
      <xdr:nvGraphicFramePr>
        <xdr:cNvPr id="2" name="Chart 1" descr="The Asset Allocation chart displays My Target and Actual allocation for each asset class.">
          <a:extLst>
            <a:ext uri="{FF2B5EF4-FFF2-40B4-BE49-F238E27FC236}">
              <a16:creationId xmlns:a16="http://schemas.microsoft.com/office/drawing/2014/main" id="{30AEE0E5-EA8D-4E57-B14A-8157E8CD2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</xdr:colOff>
      <xdr:row>0</xdr:row>
      <xdr:rowOff>72390</xdr:rowOff>
    </xdr:from>
    <xdr:to>
      <xdr:col>1</xdr:col>
      <xdr:colOff>857416</xdr:colOff>
      <xdr:row>0</xdr:row>
      <xdr:rowOff>688194</xdr:rowOff>
    </xdr:to>
    <xdr:grpSp>
      <xdr:nvGrpSpPr>
        <xdr:cNvPr id="25" name="Group 24" descr="graph with trend arrow">
          <a:extLst>
            <a:ext uri="{FF2B5EF4-FFF2-40B4-BE49-F238E27FC236}">
              <a16:creationId xmlns:a16="http://schemas.microsoft.com/office/drawing/2014/main" id="{B465D6CF-9C09-4A5F-A996-2C6CF42C957B}"/>
            </a:ext>
          </a:extLst>
        </xdr:cNvPr>
        <xdr:cNvGrpSpPr/>
      </xdr:nvGrpSpPr>
      <xdr:grpSpPr>
        <a:xfrm>
          <a:off x="340995" y="72390"/>
          <a:ext cx="735496" cy="615804"/>
          <a:chOff x="7648798" y="4940808"/>
          <a:chExt cx="1187111" cy="1002792"/>
        </a:xfrm>
      </xdr:grpSpPr>
      <xdr:pic>
        <xdr:nvPicPr>
          <xdr:cNvPr id="26" name="Graphic 26" descr="Upward trend">
            <a:extLst>
              <a:ext uri="{FF2B5EF4-FFF2-40B4-BE49-F238E27FC236}">
                <a16:creationId xmlns:a16="http://schemas.microsoft.com/office/drawing/2014/main" id="{B3010B52-75C0-4254-A9F9-72C132D11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rcRect l="22504" t="30454" r="7783" b="22928"/>
          <a:stretch/>
        </xdr:blipFill>
        <xdr:spPr>
          <a:xfrm>
            <a:off x="7707069" y="4940808"/>
            <a:ext cx="1049549" cy="706274"/>
          </a:xfrm>
          <a:prstGeom prst="rect">
            <a:avLst/>
          </a:prstGeom>
        </xdr:spPr>
      </xdr:pic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24D70583-30D2-437F-83A3-9EE891761374}"/>
              </a:ext>
            </a:extLst>
          </xdr:cNvPr>
          <xdr:cNvGrpSpPr/>
        </xdr:nvGrpSpPr>
        <xdr:grpSpPr>
          <a:xfrm>
            <a:off x="7648798" y="4940809"/>
            <a:ext cx="1187111" cy="1002791"/>
            <a:chOff x="3825366" y="972636"/>
            <a:chExt cx="2290916" cy="1923129"/>
          </a:xfrm>
        </xdr:grpSpPr>
        <xdr:cxnSp macro="">
          <xdr:nvCxnSpPr>
            <xdr:cNvPr id="35" name="Straight Connector 34">
              <a:extLst>
                <a:ext uri="{FF2B5EF4-FFF2-40B4-BE49-F238E27FC236}">
                  <a16:creationId xmlns:a16="http://schemas.microsoft.com/office/drawing/2014/main" id="{AA41BB29-926C-4639-AB47-0F782C5E1A14}"/>
                </a:ext>
              </a:extLst>
            </xdr:cNvPr>
            <xdr:cNvCxnSpPr>
              <a:cxnSpLocks/>
            </xdr:cNvCxnSpPr>
          </xdr:nvCxnSpPr>
          <xdr:spPr>
            <a:xfrm>
              <a:off x="3850498" y="972636"/>
              <a:ext cx="16813" cy="1923129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35">
              <a:extLst>
                <a:ext uri="{FF2B5EF4-FFF2-40B4-BE49-F238E27FC236}">
                  <a16:creationId xmlns:a16="http://schemas.microsoft.com/office/drawing/2014/main" id="{245E4960-9870-4C75-A022-E141DFEFCBFF}"/>
                </a:ext>
              </a:extLst>
            </xdr:cNvPr>
            <xdr:cNvCxnSpPr>
              <a:cxnSpLocks/>
            </xdr:cNvCxnSpPr>
          </xdr:nvCxnSpPr>
          <xdr:spPr>
            <a:xfrm flipH="1">
              <a:off x="3825366" y="2847075"/>
              <a:ext cx="2290916" cy="0"/>
            </a:xfrm>
            <a:prstGeom prst="line">
              <a:avLst/>
            </a:prstGeom>
            <a:ln w="508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03C9ED0E-A309-4B0B-9F3D-C3079D6BAE5E}"/>
              </a:ext>
            </a:extLst>
          </xdr:cNvPr>
          <xdr:cNvGrpSpPr/>
        </xdr:nvGrpSpPr>
        <xdr:grpSpPr>
          <a:xfrm>
            <a:off x="7858218" y="5248423"/>
            <a:ext cx="827072" cy="600689"/>
            <a:chOff x="7858218" y="5248423"/>
            <a:chExt cx="827072" cy="802447"/>
          </a:xfrm>
        </xdr:grpSpPr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4D5A202C-3F7D-4C5E-A43C-85F828A1DC0E}"/>
                </a:ext>
              </a:extLst>
            </xdr:cNvPr>
            <xdr:cNvCxnSpPr>
              <a:cxnSpLocks/>
            </xdr:cNvCxnSpPr>
          </xdr:nvCxnSpPr>
          <xdr:spPr>
            <a:xfrm>
              <a:off x="8023633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B5B802B6-E204-4078-98CB-529B61EF9D25}"/>
                </a:ext>
              </a:extLst>
            </xdr:cNvPr>
            <xdr:cNvCxnSpPr>
              <a:cxnSpLocks/>
            </xdr:cNvCxnSpPr>
          </xdr:nvCxnSpPr>
          <xdr:spPr>
            <a:xfrm>
              <a:off x="8354462" y="5381174"/>
              <a:ext cx="0" cy="66969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44D31-41B0-4BB8-B0B1-0D9299A6E5B2}"/>
                </a:ext>
              </a:extLst>
            </xdr:cNvPr>
            <xdr:cNvCxnSpPr>
              <a:cxnSpLocks/>
            </xdr:cNvCxnSpPr>
          </xdr:nvCxnSpPr>
          <xdr:spPr>
            <a:xfrm>
              <a:off x="8189047" y="5540656"/>
              <a:ext cx="0" cy="510213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>
              <a:extLst>
                <a:ext uri="{FF2B5EF4-FFF2-40B4-BE49-F238E27FC236}">
                  <a16:creationId xmlns:a16="http://schemas.microsoft.com/office/drawing/2014/main" id="{21D238C4-9336-42CA-916F-3AC1F209EA7A}"/>
                </a:ext>
              </a:extLst>
            </xdr:cNvPr>
            <xdr:cNvCxnSpPr>
              <a:cxnSpLocks/>
            </xdr:cNvCxnSpPr>
          </xdr:nvCxnSpPr>
          <xdr:spPr>
            <a:xfrm>
              <a:off x="7858218" y="5647082"/>
              <a:ext cx="0" cy="403787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Connector 32">
              <a:extLst>
                <a:ext uri="{FF2B5EF4-FFF2-40B4-BE49-F238E27FC236}">
                  <a16:creationId xmlns:a16="http://schemas.microsoft.com/office/drawing/2014/main" id="{6BB0EAC0-D91B-44DE-A702-85EB5647544D}"/>
                </a:ext>
              </a:extLst>
            </xdr:cNvPr>
            <xdr:cNvCxnSpPr>
              <a:cxnSpLocks/>
            </xdr:cNvCxnSpPr>
          </xdr:nvCxnSpPr>
          <xdr:spPr>
            <a:xfrm>
              <a:off x="8519876" y="5485329"/>
              <a:ext cx="0" cy="565541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0DC2BC12-EF33-42A7-AABC-30C8BFE1004D}"/>
                </a:ext>
              </a:extLst>
            </xdr:cNvPr>
            <xdr:cNvCxnSpPr>
              <a:cxnSpLocks/>
            </xdr:cNvCxnSpPr>
          </xdr:nvCxnSpPr>
          <xdr:spPr>
            <a:xfrm>
              <a:off x="8685290" y="5248423"/>
              <a:ext cx="0" cy="802446"/>
            </a:xfrm>
            <a:prstGeom prst="line">
              <a:avLst/>
            </a:prstGeom>
            <a:ln w="63500">
              <a:solidFill>
                <a:schemeClr val="accent4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</keyFlags>
  </global>
  <types>
    <type name="_linkedentity">
      <keyFlags>
        <key name="%cvi">
          <flag name="ShowInCardView" value="0"/>
          <flag name="ShowInDotNotation" value="0"/>
          <flag name="ShowInAutoComplete" value="0"/>
          <flag name="ExcludeFromCalcComparison" value="1"/>
        </key>
      </keyFlags>
    </type>
    <type name="_linkedentitycore">
      <keyFlags>
        <key name="%EntityServiceId">
          <flag name="ShowInCardView" value="0"/>
          <flag name="ShowInDotNotation" value="0"/>
          <flag name="ShowInAutoComplete" value="0"/>
        </key>
        <key name="%EntitySubDomainId">
          <flag name="ShowInCardView" value="0"/>
          <flag name="ShowInDotNotation" value="0"/>
          <flag name="ShowInAutoComplete" value="0"/>
        </key>
        <key name="%EntityCulture">
          <flag name="ShowInCardView" value="0"/>
          <flag name="ShowInDotNotation" value="0"/>
          <flag name="ShowInAutoComplete" value="0"/>
        </key>
        <key name="%EntityId">
          <flag name="ShowInCardView" value="0"/>
          <flag name="ShowInDotNotation" value="0"/>
          <flag name="ShowInAutoComplete" value="0"/>
        </key>
        <key name="%IsRefreshable">
          <flag name="ShowInCardView" value="0"/>
          <flag name="ShowInAutoComplete" value="0"/>
          <flag name="ExcludeFromCalcComparison" value="1"/>
        </key>
        <key name="%ProviderInfo">
          <flag name="ShowInCardView" value="0"/>
          <flag name="ShowInDotNotation" value="0"/>
          <flag name="ShowInAutoComplete" value="0"/>
        </key>
        <key name="%DataProviderExternalLinkLogo">
          <flag name="ShowInCardView" value="0"/>
          <flag name="ShowInDotNotation" value="0"/>
          <flag name="ShowInAutoComplete" value="0"/>
        </key>
        <key name="%DataProviderExternalLink">
          <flag name="ShowInCardView" value="0"/>
          <flag name="ShowInDotNotation" value="0"/>
          <flag name="ShowInAutoComplete" value="0"/>
        </key>
      </keyFlags>
    </type>
  </types>
</rvTypesInfo>
</file>

<file path=xl/richData/rdrichvalue.xml><?xml version="1.0" encoding="utf-8"?>
<rvData xmlns="http://schemas.microsoft.com/office/spreadsheetml/2017/richdata" count="2">
  <rv s="0">
    <v>en-US</v>
    <v>a7cqmw</v>
    <v>268435456</v>
    <v>268435461</v>
    <v>1</v>
    <v>Powered by Refinitiv</v>
    <v>0</v>
    <v>Vanguard Real Estate Index Fund;Admiral</v>
    <v>2</v>
    <v>3</v>
    <v>Finance</v>
    <v>4</v>
    <v>0.23</v>
    <v>1.828E-3</v>
    <v>US</v>
    <v>USD</v>
    <v>1.1999999999999999E-3</v>
    <v>Fund</v>
    <v>43627</v>
    <v>43628.713439996878</v>
    <v>Vanguard Real Estate Index Fund;Admiral</v>
    <v>19554800000</v>
    <v>125.8</v>
    <v>126.03</v>
    <v>3.6871999999999998</v>
    <v>3.7080000000000002E-2</v>
    <v>3.503E-3</v>
    <v>0.12567</v>
    <v>4.0452000000000002E-2</v>
    <v>6.3532000000000005E-2</v>
    <v>7.6845999999999998E-2</v>
    <v>0.201677</v>
    <v>VGSLX</v>
    <v>Vanguard Real Estate Index Fund;Admiral</v>
  </rv>
  <rv s="1">
    <v>0</v>
  </rv>
</rvData>
</file>

<file path=xl/richData/rdrichvaluestructure.xml><?xml version="1.0" encoding="utf-8"?>
<rvStructures xmlns="http://schemas.microsoft.com/office/spreadsheetml/2017/richdata" count="2">
  <s t="_linkedentitycore">
    <k n="%EntityCulture" t="s"/>
    <k n="%EntityId" t="s"/>
    <k n="%EntityServiceId"/>
    <k n="%EntitySubDomainId"/>
    <k n="%IsRefreshable" t="b"/>
    <k n="%ProviderInfo" t="s"/>
    <k n="_Display" t="spb"/>
    <k n="_DisplayString" t="s"/>
    <k n="_Flags" t="spb"/>
    <k n="_Format" t="spb"/>
    <k n="_Icon" t="s"/>
    <k n="_SubLabel" t="spb"/>
    <k n="Change"/>
    <k n="Change (%)"/>
    <k n="Country/region" t="s"/>
    <k n="Currency" t="s"/>
    <k n="Expense ratio"/>
    <k n="Instrument type" t="s"/>
    <k n="Last trade time"/>
    <k n="Last update time"/>
    <k n="Name" t="s"/>
    <k n="Net assets"/>
    <k n="Previous close"/>
    <k n="Price"/>
    <k n="Rating"/>
    <k n="Return (1m)"/>
    <k n="Return (1w)"/>
    <k n="Return (1y)"/>
    <k n="Return (3m)"/>
    <k n="Return (3y)"/>
    <k n="Return (5y)"/>
    <k n="Return (YTD)"/>
    <k n="Ticker symbol" t="s"/>
    <k n="UniqueName" t="s"/>
  </s>
  <s t="_linkedentity">
    <k n="%cvi" t="r"/>
  </s>
</rvStructures>
</file>

<file path=xl/richData/rdsupportingpropertybag.xml><?xml version="1.0" encoding="utf-8"?>
<supportingPropertyBags xmlns="http://schemas.microsoft.com/office/spreadsheetml/2017/richdata2">
  <spbArrays count="1">
    <a count="34">
      <v t="s">%EntityServiceId</v>
      <v t="s">_Format</v>
      <v t="s">%EntitySubDomainId</v>
      <v t="s">%EntityCulture</v>
      <v t="s">%IsRefreshable</v>
      <v t="s">%EntityId</v>
      <v t="s">_Icon</v>
      <v t="s">Name</v>
      <v t="s">Price</v>
      <v t="s">Ticker symbol</v>
      <v t="s">Country/region</v>
      <v t="s">_SubLabel</v>
      <v t="s">Change</v>
      <v t="s">Change (%)</v>
      <v t="s">Rating</v>
      <v t="s">Expense ratio</v>
      <v t="s">Previous close</v>
      <v t="s">Return (YTD)</v>
      <v t="s">Return (1w)</v>
      <v t="s">Return (1m)</v>
      <v t="s">Return (3m)</v>
      <v t="s">Return (1y)</v>
      <v t="s">Return (3y)</v>
      <v t="s">Return (5y)</v>
      <v t="s">Net assets</v>
      <v t="s">Last trade time</v>
      <v t="s">_Flags</v>
      <v t="s">Last update time</v>
      <v t="s">Instrument type</v>
      <v t="s">Currency</v>
      <v t="s">UniqueName</v>
      <v t="s">_DisplayString</v>
      <v t="s">%ProviderInfo</v>
      <v t="s">_Display</v>
    </a>
  </spbArrays>
  <spbData count="5">
    <spb s="0">
      <v>0</v>
    </spb>
    <spb s="1">
      <v>0</v>
      <v>0</v>
      <v>0</v>
    </spb>
    <spb s="2">
      <v>1</v>
      <v>1</v>
      <v>1</v>
    </spb>
    <spb s="3">
      <v>1</v>
      <v>2</v>
      <v>2</v>
      <v>3</v>
      <v>4</v>
      <v>5</v>
      <v>4</v>
      <v>4</v>
      <v>4</v>
      <v>4</v>
      <v>4</v>
      <v>4</v>
      <v>4</v>
      <v>4</v>
      <v>2</v>
      <v>6</v>
      <v>7</v>
      <v>8</v>
      <v>9</v>
      <v>8</v>
    </spb>
    <spb s="4">
      <v>from previous close</v>
      <v>from previous close</v>
      <v>GMT</v>
      <v>GMT</v>
    </spb>
  </spbData>
</supportingPropertyBags>
</file>

<file path=xl/richData/rdsupportingpropertybagstructure.xml><?xml version="1.0" encoding="utf-8"?>
<spbStructures xmlns="http://schemas.microsoft.com/office/spreadsheetml/2017/richdata2" count="5">
  <s>
    <k n="^Order" t="spba"/>
  </s>
  <s>
    <k n="ShowInCardView" t="b"/>
    <k n="ShowInDotNotation" t="b"/>
    <k n="ShowInAutoComplete" t="b"/>
  </s>
  <s>
    <k n="UniqueName" t="spb"/>
    <k n="%ProviderInfo" t="spb"/>
    <k n="Last update time" t="spb"/>
  </s>
  <s>
    <k n="Name" t="i"/>
    <k n="Price" t="i"/>
    <k n="Change" t="i"/>
    <k n="Rating" t="i"/>
    <k n="Change (%)" t="i"/>
    <k n="Net assets" t="i"/>
    <k n="Return (1m)" t="i"/>
    <k n="Return (1w)" t="i"/>
    <k n="Return (1y)" t="i"/>
    <k n="Return (3m)" t="i"/>
    <k n="Return (3y)" t="i"/>
    <k n="Return (5y)" t="i"/>
    <k n="Return (YTD)" t="i"/>
    <k n="Expense ratio" t="i"/>
    <k n="Previous close" t="i"/>
    <k n="_DisplayString" t="i"/>
    <k n="Last trade time" t="i"/>
    <k n="%EntityServiceId" t="i"/>
    <k n="Last update time" t="i"/>
    <k n="%EntitySubDomainId" t="i"/>
  </s>
  <s>
    <k n="Change" t="s"/>
    <k n="Change (%)" t="s"/>
    <k n="Last trade time" t="s"/>
    <k n="Last update time" t="s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7">
    <x:dxf>
      <x:numFmt numFmtId="165" formatCode="_([$$-409]* #,##0.00_);_([$$-409]* \(#,##0.00\);_([$$-409]* &quot;-&quot;??_);_(@_)"/>
    </x:dxf>
    <x:dxf>
      <x:numFmt numFmtId="3" formatCode="#,##0"/>
    </x:dxf>
    <x:dxf>
      <x:numFmt numFmtId="14" formatCode="0.00%"/>
    </x:dxf>
    <x:dxf>
      <x:numFmt numFmtId="164" formatCode="_([$$-409]* #,##0_);_([$$-409]* \(#,##0\);_([$$-409]* &quot;-&quot;_);_(@_)"/>
    </x:dxf>
    <x:dxf>
      <x:numFmt numFmtId="19" formatCode="m/d/yyyy"/>
    </x:dxf>
    <x:dxf>
      <x:numFmt numFmtId="2" formatCode="0.00"/>
    </x:dxf>
    <x:dxf>
      <x:numFmt numFmtId="27" formatCode="m/d/yyyy\ h:mm"/>
    </x:dxf>
  </dxfs>
  <richProperties>
    <rPr n="IsTitleField" t="b"/>
    <rPr n="ShouldShowInCell" t="b"/>
  </richProperties>
  <richStyles>
    <rSty>
      <rpv i="0">1</rpv>
    </rSty>
    <rSty dxfid="0"/>
    <rSty dxfid="1"/>
    <rSty dxfid="2"/>
    <rSty dxfid="3"/>
    <rSty>
      <rpv i="1">1</rpv>
    </rSty>
    <rSty dxfid="4"/>
    <rSty dxfid="5"/>
    <rSty dxfid="6"/>
  </richStyles>
</richStyleShee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92B347-7EB8-4491-8A4F-963ABA846B4C}" name="TablePortfolio" displayName="TablePortfolio" ref="B5:J9" totalsRowCount="1" headerRowDxfId="76" dataDxfId="75" totalsRowDxfId="73" tableBorderDxfId="74">
  <autoFilter ref="B5:J8" xr:uid="{B597E52B-BEDF-4903-A8A4-BC84CB30F6FC}"/>
  <tableColumns count="9">
    <tableColumn id="1" xr3:uid="{72C762AF-E8CC-4201-A050-DFD5593CC7F5}" name="Company" totalsRowLabel="Total" dataDxfId="72" totalsRowDxfId="71" dataCellStyle="40% - Accent3"/>
    <tableColumn id="2" xr3:uid="{1B07541E-D4DC-4126-9BBE-D442BD167F81}" name="Category" dataDxfId="70" totalsRowDxfId="69" dataCellStyle="40% - Accent3"/>
    <tableColumn id="3" xr3:uid="{4C5B53E7-9F1F-4F92-9B5F-00DB6CD68067}" name="Shares" dataDxfId="68" totalsRowDxfId="67" dataCellStyle="Comma">
      <calculatedColumnFormula>TablePortfolio[[#This Row],[Cost Basis]]/TablePortfolio[[#This Row],[17 Price]]</calculatedColumnFormula>
    </tableColumn>
    <tableColumn id="4" xr3:uid="{C396AAD6-783B-48D1-B82A-7EADA5DBEFC1}" name="17 Price" dataDxfId="66" totalsRowDxfId="65">
      <calculatedColumnFormula>_FV(TablePortfolio[[#This Row],[Company]],"Price")</calculatedColumnFormula>
    </tableColumn>
    <tableColumn id="5" xr3:uid="{AC6E19CD-8CAC-43FE-AA83-BC1EF710A743}" name="20 Price" dataDxfId="64" totalsRowDxfId="63">
      <calculatedColumnFormula>_FV(TablePortfolio[[#This Row],[Company]],"Change")</calculatedColumnFormula>
    </tableColumn>
    <tableColumn id="6" xr3:uid="{5D3A4677-8380-48E2-9472-7D3DD8B0037A}" name="Change (%)" dataDxfId="62" totalsRowDxfId="61">
      <calculatedColumnFormula>(TablePortfolio[[#This Row],[20 Price]]-TablePortfolio[[#This Row],[17 Price]])/TablePortfolio[[#This Row],[17 Price]]</calculatedColumnFormula>
    </tableColumn>
    <tableColumn id="8" xr3:uid="{EF87666E-A29F-46DF-9601-E05C28529838}" name="Cost Basis" totalsRowFunction="custom" dataDxfId="60" totalsRowDxfId="59" dataCellStyle="Percent">
      <calculatedColumnFormula>IFERROR(I6/SUBTOTAL(109,TablePortfolio[Value]),"")</calculatedColumnFormula>
      <totalsRowFormula>SUM(TablePortfolio[Cost Basis])</totalsRowFormula>
    </tableColumn>
    <tableColumn id="7" xr3:uid="{A7A9D47B-CF2E-4288-A886-E891DB515468}" name="Value" totalsRowFunction="custom" dataDxfId="58" totalsRowDxfId="57">
      <calculatedColumnFormula>TablePortfolio[[#This Row],[20 Price]]*TablePortfolio[[#This Row],[Shares]]</calculatedColumnFormula>
      <totalsRowFormula>IFERROR(SUBTOTAL(109,TablePortfolio[Value]), "")</totalsRowFormula>
    </tableColumn>
    <tableColumn id="10" xr3:uid="{8A8737B0-2486-8C44-9573-29946E752279}" name="Gain" totalsRowFunction="custom" dataDxfId="56" totalsRowDxfId="55">
      <calculatedColumnFormula>TablePortfolio[[#This Row],[Value]]-TablePortfolio[[#This Row],[Cost Basis]]</calculatedColumnFormula>
      <totalsRowFormula>TablePortfolio[[#Totals],[Value]]-TablePortfolio[[#Totals],[Cost Basis]]</totalsRowFormula>
    </tableColumn>
  </tableColumns>
  <tableStyleInfo name="Investment Tracker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AFCDB3-5810-7148-AFF7-E5275FA7CB8C}" name="TablePortfolio3" displayName="TablePortfolio3" ref="B14:J21" totalsRowCount="1" headerRowDxfId="54" dataDxfId="53" totalsRowDxfId="51" tableBorderDxfId="52">
  <autoFilter ref="B14:J20" xr:uid="{33FB8E5F-6C3F-E349-B79E-1A8B8706B12A}"/>
  <tableColumns count="9">
    <tableColumn id="1" xr3:uid="{D88CD5BE-9195-1C4E-9CBD-29F5444F1316}" name="Company" totalsRowLabel="Total" dataDxfId="50" totalsRowDxfId="8" dataCellStyle="40% - Accent3"/>
    <tableColumn id="2" xr3:uid="{1C9028B1-ECD0-DA4E-B8E7-3EB2EDEEFD36}" name="Category" dataDxfId="49" totalsRowDxfId="7" dataCellStyle="40% - Accent3"/>
    <tableColumn id="3" xr3:uid="{87B697BE-818B-0449-80AD-1CDED3563DC4}" name="Shares" dataDxfId="48" totalsRowDxfId="6" dataCellStyle="Comma">
      <calculatedColumnFormula>TablePortfolio3[[#This Row],[Cost Basis]]/TablePortfolio3[[#This Row],[Expense]]</calculatedColumnFormula>
    </tableColumn>
    <tableColumn id="4" xr3:uid="{2D043D0A-29B4-B54B-BDCA-5CB996A8D89E}" name="Expense" dataDxfId="47" totalsRowDxfId="5">
      <calculatedColumnFormula>_FV(TablePortfolio3[[#This Row],[Company]],"Price")</calculatedColumnFormula>
    </tableColumn>
    <tableColumn id="5" xr3:uid="{12FE6003-E2A0-D249-B93A-90F5B97BB5B8}" name="Avg Sale Price" dataDxfId="46" totalsRowDxfId="4">
      <calculatedColumnFormula>_FV(TablePortfolio3[[#This Row],[Company]],"Change")</calculatedColumnFormula>
    </tableColumn>
    <tableColumn id="6" xr3:uid="{B95BE368-CA2F-8844-B449-4C84AB6F2D2F}" name="Change (%)" dataDxfId="45" totalsRowDxfId="3">
      <calculatedColumnFormula>(TablePortfolio3[[#This Row],[Avg Sale Price]]-TablePortfolio3[[#This Row],[Expense]])/TablePortfolio3[[#This Row],[Expense]]</calculatedColumnFormula>
    </tableColumn>
    <tableColumn id="8" xr3:uid="{F9316B6F-B75C-5B46-8888-FBFD5A503256}" name="Cost Basis" totalsRowFunction="custom" dataDxfId="44" totalsRowDxfId="2" dataCellStyle="Percent">
      <calculatedColumnFormula>IFERROR(I15/SUBTOTAL(109,TablePortfolio3[Value]),"")</calculatedColumnFormula>
      <totalsRowFormula>SUM(TablePortfolio3[Cost Basis])</totalsRowFormula>
    </tableColumn>
    <tableColumn id="7" xr3:uid="{E4420309-052F-2D4B-85A9-CFA4A8EE931B}" name="Value" totalsRowFunction="custom" dataDxfId="43" totalsRowDxfId="1">
      <calculatedColumnFormula>TablePortfolio3[[#This Row],[Avg Sale Price]]*TablePortfolio3[[#This Row],[Shares]]</calculatedColumnFormula>
      <totalsRowFormula>IFERROR(SUBTOTAL(109,TablePortfolio3[Value]), "")</totalsRowFormula>
    </tableColumn>
    <tableColumn id="10" xr3:uid="{A85BF740-8328-EA4A-B60A-CEBCC2C012E0}" name="Gain" totalsRowFunction="custom" dataDxfId="42" totalsRowDxfId="0">
      <calculatedColumnFormula>TablePortfolio3[[#This Row],[Value]]-TablePortfolio3[[#This Row],[Cost Basis]]</calculatedColumnFormula>
      <totalsRowFormula>TablePortfolio3[[#Totals],[Value]]-TablePortfolio3[[#Totals],[Cost Basis]]</totalsRowFormula>
    </tableColumn>
  </tableColumns>
  <tableStyleInfo name="Investment Tracker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6D1373-DA7E-B14F-8BD9-CF0B9A91AEFE}" name="TablePortfolio34" displayName="TablePortfolio34" ref="B25:J32" totalsRowCount="1" headerRowDxfId="41" dataDxfId="40" totalsRowDxfId="38" tableBorderDxfId="39">
  <autoFilter ref="B25:J31" xr:uid="{A596E773-E326-2D4B-A7B7-2292A488483F}"/>
  <tableColumns count="9">
    <tableColumn id="1" xr3:uid="{99DF1C43-40C3-7746-A8F8-B437B8159A86}" name="Company" totalsRowLabel="Total" dataDxfId="37" totalsRowDxfId="36" dataCellStyle="40% - Accent3"/>
    <tableColumn id="2" xr3:uid="{434BAE4A-E5F0-4541-9124-E885748EDD2B}" name="Category" dataDxfId="35" totalsRowDxfId="34" dataCellStyle="40% - Accent3"/>
    <tableColumn id="3" xr3:uid="{E5B9C292-A534-224F-B369-4414C3C4331A}" name="Shares" dataDxfId="33" totalsRowDxfId="32" dataCellStyle="Comma">
      <calculatedColumnFormula>TablePortfolio34[[#This Row],[Cost Basis]]/TablePortfolio34[[#This Row],[17 Price]]</calculatedColumnFormula>
    </tableColumn>
    <tableColumn id="4" xr3:uid="{2C206087-0368-4C41-987F-6357A5593E3C}" name="17 Price" dataDxfId="31" totalsRowDxfId="30">
      <calculatedColumnFormula>_FV(TablePortfolio34[[#This Row],[Company]],"Price")</calculatedColumnFormula>
    </tableColumn>
    <tableColumn id="5" xr3:uid="{1084A482-3097-7043-A806-1CA0F4782337}" name="19 Price" dataDxfId="29" totalsRowDxfId="28">
      <calculatedColumnFormula>_FV(TablePortfolio34[[#This Row],[Company]],"Change")</calculatedColumnFormula>
    </tableColumn>
    <tableColumn id="6" xr3:uid="{51537E4B-FDE6-CA4B-B0AF-026AD4BDE223}" name="Change (%)" dataDxfId="27" totalsRowDxfId="26">
      <calculatedColumnFormula>(TablePortfolio34[[#This Row],[19 Price]]-TablePortfolio34[[#This Row],[17 Price]])/TablePortfolio34[[#This Row],[17 Price]]</calculatedColumnFormula>
    </tableColumn>
    <tableColumn id="8" xr3:uid="{6B0F7047-5DA4-1D4B-ACB6-D0EE64660DD1}" name="Cost Basis" totalsRowFunction="custom" dataDxfId="25" totalsRowDxfId="24" dataCellStyle="Percent">
      <calculatedColumnFormula>IFERROR(I26/SUBTOTAL(109,TablePortfolio34[Value]),"")</calculatedColumnFormula>
      <totalsRowFormula>SUM(TablePortfolio34[Cost Basis])</totalsRowFormula>
    </tableColumn>
    <tableColumn id="7" xr3:uid="{63F77790-EDD7-DC46-B3C3-50F253A3EA75}" name="Value" totalsRowFunction="custom" dataDxfId="23" totalsRowDxfId="22">
      <calculatedColumnFormula>TablePortfolio34[[#This Row],[19 Price]]*TablePortfolio34[[#This Row],[Shares]]</calculatedColumnFormula>
      <totalsRowFormula>IFERROR(SUBTOTAL(109,TablePortfolio34[Value]), "")</totalsRowFormula>
    </tableColumn>
    <tableColumn id="10" xr3:uid="{E8060971-0FD1-204C-9DCB-CFC60BD7AA47}" name="Gain" totalsRowFunction="custom" dataDxfId="21" totalsRowDxfId="20">
      <calculatedColumnFormula>TablePortfolio34[[#This Row],[Value]]-TablePortfolio34[[#This Row],[Cost Basis]]</calculatedColumnFormula>
      <totalsRowFormula>TablePortfolio34[[#Totals],[Value]]-TablePortfolio34[[#Totals],[Cost Basis]]</totalsRowFormula>
    </tableColumn>
  </tableColumns>
  <tableStyleInfo name="Investment Tracker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5510B8-2C14-496C-81C2-4C6A909BA7D8}" name="TableAssetAllocation" displayName="TableAssetAllocation" ref="B19:G25" totalsRowShown="0" headerRowDxfId="16" dataDxfId="15" dataCellStyle="Percent">
  <autoFilter ref="B19:G25" xr:uid="{5CF2724D-0E33-41F2-B731-47C24DE5616F}"/>
  <tableColumns count="6">
    <tableColumn id="1" xr3:uid="{3D7A1027-E7D1-4C76-91EF-FF6714C4D34D}" name="Category" dataDxfId="14" dataCellStyle="40% - Accent3"/>
    <tableColumn id="2" xr3:uid="{B0F77FDA-194E-4903-81E8-D046E32D61A3}" name="My Target" dataDxfId="13" dataCellStyle="40% - Accent3"/>
    <tableColumn id="3" xr3:uid="{B94F1415-FA42-4D0A-849A-04AEEE37B421}" name="Actual" dataDxfId="12" dataCellStyle="Percent">
      <calculatedColumnFormula>IFERROR(G20/SUBTOTAL(109,TableAssetAllocation[Value]),"")</calculatedColumnFormula>
    </tableColumn>
    <tableColumn id="4" xr3:uid="{9A3445B6-E20A-4978-94F6-8E50D91A513F}" name="Difference" dataDxfId="11" dataCellStyle="Percent">
      <calculatedColumnFormula>D20 - C20</calculatedColumnFormula>
    </tableColumn>
    <tableColumn id="5" xr3:uid="{791A9A26-4B60-4C50-9E9F-D3ADECA7C3F3}" name="Threshold" dataDxfId="10" dataCellStyle="Percent">
      <calculatedColumnFormula>MIN(5%, $C20 * 25%)</calculatedColumnFormula>
    </tableColumn>
    <tableColumn id="6" xr3:uid="{CEE31FE6-873D-4F1F-B13B-F2E9E03CAFA7}" name="Value" dataDxfId="9" dataCellStyle="Currency">
      <calculatedColumnFormula>SUMIF(TablePortfolio[Category], B20, TablePortfolio[Value])</calculatedColumnFormula>
    </tableColumn>
  </tableColumns>
  <tableStyleInfo name="Investment Tracker Table" showFirstColumn="0" showLastColumn="0" showRowStripes="1" showColumnStripes="0"/>
</table>
</file>

<file path=xl/theme/theme1.xml><?xml version="1.0" encoding="utf-8"?>
<a:theme xmlns:a="http://schemas.openxmlformats.org/drawingml/2006/main" name="PER_Templates">
  <a:themeElements>
    <a:clrScheme name="PER_Excel_Templates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PER_Excel_Templates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7B44-859B-45B6-B96B-B409450BD592}">
  <sheetPr>
    <tabColor theme="3" tint="0.59999389629810485"/>
  </sheetPr>
  <dimension ref="A1:M28"/>
  <sheetViews>
    <sheetView showGridLines="0" topLeftCell="A24" zoomScale="140" zoomScaleNormal="140" workbookViewId="0">
      <selection activeCell="B4" sqref="B4"/>
    </sheetView>
  </sheetViews>
  <sheetFormatPr defaultColWidth="8.6640625" defaultRowHeight="14.25" x14ac:dyDescent="0.2"/>
  <cols>
    <col min="1" max="1" width="2.5546875" customWidth="1"/>
    <col min="2" max="2" width="40.109375" customWidth="1"/>
  </cols>
  <sheetData>
    <row r="1" spans="1:13" ht="60" customHeight="1" x14ac:dyDescent="0.2">
      <c r="A1" s="32" t="s">
        <v>18</v>
      </c>
      <c r="B1" s="30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A3" s="31"/>
    </row>
    <row r="4" spans="1:13" ht="21" thickBot="1" x14ac:dyDescent="0.35">
      <c r="A4" s="32" t="s">
        <v>0</v>
      </c>
      <c r="B4" s="2" t="s">
        <v>0</v>
      </c>
    </row>
    <row r="5" spans="1:13" x14ac:dyDescent="0.2">
      <c r="A5" s="32" t="s">
        <v>19</v>
      </c>
    </row>
    <row r="6" spans="1:13" ht="53.45" customHeight="1" x14ac:dyDescent="0.2">
      <c r="A6" s="32" t="s">
        <v>23</v>
      </c>
    </row>
    <row r="7" spans="1:13" x14ac:dyDescent="0.2">
      <c r="A7" s="31"/>
    </row>
    <row r="12" spans="1:13" ht="12" customHeight="1" x14ac:dyDescent="0.2"/>
    <row r="20" spans="1:2" x14ac:dyDescent="0.2">
      <c r="A20" s="32" t="s">
        <v>20</v>
      </c>
    </row>
    <row r="24" spans="1:2" ht="27.6" customHeight="1" x14ac:dyDescent="0.2"/>
    <row r="25" spans="1:2" ht="21.75" thickBot="1" x14ac:dyDescent="0.4">
      <c r="A25" s="32" t="s">
        <v>6</v>
      </c>
      <c r="B25" s="3" t="s">
        <v>6</v>
      </c>
    </row>
    <row r="27" spans="1:2" x14ac:dyDescent="0.2">
      <c r="A27" s="32" t="s">
        <v>21</v>
      </c>
    </row>
    <row r="28" spans="1:2" x14ac:dyDescent="0.2">
      <c r="A28" s="32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0FFD-2F01-4CBC-8B6F-297D6BF14D5F}">
  <sheetPr>
    <tabColor theme="4" tint="-0.249977111117893"/>
  </sheetPr>
  <dimension ref="A1:J499"/>
  <sheetViews>
    <sheetView showGridLines="0" tabSelected="1" topLeftCell="A4" zoomScaleNormal="100" workbookViewId="0">
      <selection activeCell="F17" sqref="F17"/>
    </sheetView>
  </sheetViews>
  <sheetFormatPr defaultColWidth="8.6640625" defaultRowHeight="14.25" x14ac:dyDescent="0.2"/>
  <cols>
    <col min="1" max="1" width="2.5546875" customWidth="1"/>
    <col min="2" max="2" width="47.109375" bestFit="1" customWidth="1"/>
    <col min="3" max="3" width="17.44140625" customWidth="1"/>
    <col min="4" max="4" width="10.5546875" style="9" customWidth="1"/>
    <col min="5" max="5" width="11" customWidth="1"/>
    <col min="6" max="6" width="11.44140625" customWidth="1"/>
    <col min="7" max="7" width="14.88671875" customWidth="1"/>
    <col min="8" max="8" width="14.5546875" customWidth="1"/>
    <col min="9" max="9" width="14.109375" customWidth="1"/>
    <col min="10" max="10" width="12" bestFit="1" customWidth="1"/>
  </cols>
  <sheetData>
    <row r="1" spans="1:10" ht="60" customHeight="1" x14ac:dyDescent="0.2">
      <c r="A1" s="31" t="s">
        <v>18</v>
      </c>
      <c r="B1" s="30" t="s">
        <v>18</v>
      </c>
      <c r="C1" s="1"/>
      <c r="D1" s="8"/>
      <c r="E1" s="1"/>
      <c r="F1" s="1"/>
      <c r="G1" s="1"/>
      <c r="H1" s="1"/>
      <c r="I1" s="1"/>
    </row>
    <row r="3" spans="1:10" ht="21.75" thickBot="1" x14ac:dyDescent="0.4">
      <c r="A3" s="31" t="s">
        <v>0</v>
      </c>
      <c r="B3" s="3" t="s">
        <v>30</v>
      </c>
    </row>
    <row r="5" spans="1:10" ht="18.600000000000001" customHeight="1" x14ac:dyDescent="0.2">
      <c r="A5" s="31" t="s">
        <v>24</v>
      </c>
      <c r="B5" s="4" t="s">
        <v>1</v>
      </c>
      <c r="C5" s="4" t="s">
        <v>2</v>
      </c>
      <c r="D5" s="10" t="s">
        <v>3</v>
      </c>
      <c r="E5" s="35" t="s">
        <v>32</v>
      </c>
      <c r="F5" s="35" t="s">
        <v>33</v>
      </c>
      <c r="G5" s="4" t="s">
        <v>4</v>
      </c>
      <c r="H5" s="4" t="s">
        <v>31</v>
      </c>
      <c r="I5" s="4" t="s">
        <v>5</v>
      </c>
      <c r="J5" s="34" t="s">
        <v>36</v>
      </c>
    </row>
    <row r="6" spans="1:10" ht="18.600000000000001" customHeight="1" x14ac:dyDescent="0.2">
      <c r="A6" s="31" t="s">
        <v>19</v>
      </c>
      <c r="B6" s="12" t="s">
        <v>34</v>
      </c>
      <c r="C6" s="12" t="s">
        <v>10</v>
      </c>
      <c r="D6" s="11">
        <f>TablePortfolio[[#This Row],[Cost Basis]]/TablePortfolio[[#This Row],[17 Price]]</f>
        <v>212.60311250956713</v>
      </c>
      <c r="E6" s="5">
        <v>117.59</v>
      </c>
      <c r="F6" s="5">
        <v>192.63</v>
      </c>
      <c r="G6" s="37">
        <f>(TablePortfolio[[#This Row],[20 Price]]-TablePortfolio[[#This Row],[17 Price]])/TablePortfolio[[#This Row],[17 Price]]</f>
        <v>0.6381495025087166</v>
      </c>
      <c r="H6" s="33">
        <v>25000</v>
      </c>
      <c r="I6" s="5">
        <f>TablePortfolio[[#This Row],[20 Price]]*TablePortfolio[[#This Row],[Shares]]</f>
        <v>40953.737562717914</v>
      </c>
      <c r="J6" s="7">
        <f>TablePortfolio[[#This Row],[Value]]-TablePortfolio[[#This Row],[Cost Basis]]</f>
        <v>15953.737562717914</v>
      </c>
    </row>
    <row r="7" spans="1:10" ht="18.600000000000001" customHeight="1" x14ac:dyDescent="0.2">
      <c r="A7" s="31" t="s">
        <v>25</v>
      </c>
      <c r="B7" s="12" t="e" vm="1">
        <v>#VALUE!</v>
      </c>
      <c r="C7" s="12" t="s">
        <v>14</v>
      </c>
      <c r="D7" s="11">
        <f>TablePortfolio[[#This Row],[Cost Basis]]/TablePortfolio[[#This Row],[17 Price]]</f>
        <v>906.45395213923143</v>
      </c>
      <c r="E7" s="5">
        <v>27.58</v>
      </c>
      <c r="F7" s="5">
        <v>27.98</v>
      </c>
      <c r="G7" s="37">
        <f>(TablePortfolio[[#This Row],[20 Price]]-TablePortfolio[[#This Row],[17 Price]])/TablePortfolio[[#This Row],[17 Price]]</f>
        <v>1.450326323422778E-2</v>
      </c>
      <c r="H7" s="33">
        <v>25000</v>
      </c>
      <c r="I7" s="5">
        <f>TablePortfolio[[#This Row],[20 Price]]*TablePortfolio[[#This Row],[Shares]]</f>
        <v>25362.581580855694</v>
      </c>
      <c r="J7" s="7">
        <f>TablePortfolio[[#This Row],[Value]]-TablePortfolio[[#This Row],[Cost Basis]]</f>
        <v>362.58158085569448</v>
      </c>
    </row>
    <row r="8" spans="1:10" ht="18.600000000000001" customHeight="1" x14ac:dyDescent="0.2">
      <c r="A8" s="31" t="s">
        <v>26</v>
      </c>
      <c r="B8" s="12" t="s">
        <v>35</v>
      </c>
      <c r="C8" s="12" t="s">
        <v>15</v>
      </c>
      <c r="D8" s="11">
        <f>TablePortfolio[[#This Row],[Cost Basis]]/TablePortfolio[[#This Row],[17 Price]]</f>
        <v>219.04845351791818</v>
      </c>
      <c r="E8" s="5">
        <v>114.13</v>
      </c>
      <c r="F8" s="5">
        <v>175.67</v>
      </c>
      <c r="G8" s="37">
        <f>(TablePortfolio[[#This Row],[20 Price]]-TablePortfolio[[#This Row],[17 Price]])/TablePortfolio[[#This Row],[17 Price]]</f>
        <v>0.53920967317970725</v>
      </c>
      <c r="H8" s="33">
        <v>25000</v>
      </c>
      <c r="I8" s="5">
        <f>TablePortfolio[[#This Row],[20 Price]]*TablePortfolio[[#This Row],[Shares]]</f>
        <v>38480.241829492683</v>
      </c>
      <c r="J8" s="7">
        <f>TablePortfolio[[#This Row],[Value]]-TablePortfolio[[#This Row],[Cost Basis]]</f>
        <v>13480.241829492683</v>
      </c>
    </row>
    <row r="9" spans="1:10" ht="18.600000000000001" customHeight="1" x14ac:dyDescent="0.2">
      <c r="B9" s="6" t="s">
        <v>16</v>
      </c>
      <c r="C9" s="6"/>
      <c r="D9" s="36"/>
      <c r="E9" s="6"/>
      <c r="F9" s="6"/>
      <c r="G9" s="6"/>
      <c r="H9" s="38">
        <f>SUM(TablePortfolio[Cost Basis])</f>
        <v>75000</v>
      </c>
      <c r="I9" s="7">
        <f>IFERROR(SUBTOTAL(109,TablePortfolio[Value]), "")</f>
        <v>104796.56097306628</v>
      </c>
      <c r="J9" s="7">
        <f>TablePortfolio[[#Totals],[Value]]-TablePortfolio[[#Totals],[Cost Basis]]</f>
        <v>29796.560973066284</v>
      </c>
    </row>
    <row r="10" spans="1:10" ht="18.600000000000001" customHeight="1" x14ac:dyDescent="0.2">
      <c r="B10" t="s">
        <v>37</v>
      </c>
    </row>
    <row r="11" spans="1:10" ht="18.600000000000001" customHeight="1" x14ac:dyDescent="0.2">
      <c r="B11" t="s">
        <v>38</v>
      </c>
    </row>
    <row r="12" spans="1:10" ht="18.600000000000001" customHeight="1" thickBot="1" x14ac:dyDescent="0.4">
      <c r="B12" s="3" t="s">
        <v>39</v>
      </c>
    </row>
    <row r="13" spans="1:10" ht="18.600000000000001" customHeight="1" x14ac:dyDescent="0.2"/>
    <row r="14" spans="1:10" ht="18.600000000000001" customHeight="1" x14ac:dyDescent="0.2">
      <c r="B14" s="4" t="s">
        <v>1</v>
      </c>
      <c r="C14" s="4" t="s">
        <v>2</v>
      </c>
      <c r="D14" s="10" t="s">
        <v>3</v>
      </c>
      <c r="E14" s="35" t="s">
        <v>48</v>
      </c>
      <c r="F14" s="35" t="s">
        <v>49</v>
      </c>
      <c r="G14" s="4" t="s">
        <v>4</v>
      </c>
      <c r="H14" s="4" t="s">
        <v>31</v>
      </c>
      <c r="I14" s="4" t="s">
        <v>5</v>
      </c>
      <c r="J14" s="34" t="s">
        <v>36</v>
      </c>
    </row>
    <row r="15" spans="1:10" ht="18.600000000000001" customHeight="1" x14ac:dyDescent="0.2">
      <c r="B15" s="12" t="s">
        <v>40</v>
      </c>
      <c r="C15" s="12"/>
      <c r="D15" s="11"/>
      <c r="E15" s="5">
        <v>1000</v>
      </c>
      <c r="F15" s="5">
        <v>1900</v>
      </c>
      <c r="G15" s="37">
        <f>(TablePortfolio3[[#This Row],[Avg Sale Price]]-TablePortfolio3[[#This Row],[Expense]])/TablePortfolio3[[#This Row],[Expense]]</f>
        <v>0.9</v>
      </c>
      <c r="H15" s="33">
        <v>25000</v>
      </c>
      <c r="I15" s="5">
        <f>TablePortfolio3[[#This Row],[Cost Basis]]*(TablePortfolio3[[#This Row],[Change (%)]])+TablePortfolio3[[#This Row],[Cost Basis]]</f>
        <v>47500</v>
      </c>
      <c r="J15" s="7">
        <f>TablePortfolio3[[#This Row],[Value]]-TablePortfolio3[[#This Row],[Cost Basis]]</f>
        <v>22500</v>
      </c>
    </row>
    <row r="16" spans="1:10" ht="18.600000000000001" customHeight="1" x14ac:dyDescent="0.2">
      <c r="B16" s="12" t="s">
        <v>41</v>
      </c>
      <c r="C16" s="12"/>
      <c r="D16" s="11"/>
      <c r="E16" s="5">
        <v>1102</v>
      </c>
      <c r="F16" s="5">
        <v>2466.67</v>
      </c>
      <c r="G16" s="37">
        <f>(TablePortfolio3[[#This Row],[Avg Sale Price]]-TablePortfolio3[[#This Row],[Expense]])/TablePortfolio3[[#This Row],[Expense]]</f>
        <v>1.2383575317604356</v>
      </c>
      <c r="H16" s="33">
        <v>25000</v>
      </c>
      <c r="I16" s="5">
        <f>TablePortfolio3[[#This Row],[Cost Basis]]*(TablePortfolio3[[#This Row],[Change (%)]])+TablePortfolio3[[#This Row],[Cost Basis]]</f>
        <v>55958.938294010892</v>
      </c>
      <c r="J16" s="7">
        <f>TablePortfolio3[[#This Row],[Value]]-TablePortfolio3[[#This Row],[Cost Basis]]</f>
        <v>30958.938294010892</v>
      </c>
    </row>
    <row r="17" spans="2:10" ht="18.600000000000001" customHeight="1" x14ac:dyDescent="0.2">
      <c r="B17" s="12" t="s">
        <v>42</v>
      </c>
      <c r="C17" s="12"/>
      <c r="D17" s="11"/>
      <c r="E17" s="5">
        <v>1212</v>
      </c>
      <c r="F17" s="5">
        <v>2966.67</v>
      </c>
      <c r="G17" s="37">
        <f>(TablePortfolio3[[#This Row],[Avg Sale Price]]-TablePortfolio3[[#This Row],[Expense]])/TablePortfolio3[[#This Row],[Expense]]</f>
        <v>1.4477475247524754</v>
      </c>
      <c r="H17" s="33">
        <v>25000</v>
      </c>
      <c r="I17" s="5">
        <f>TablePortfolio3[[#This Row],[Cost Basis]]*(TablePortfolio3[[#This Row],[Change (%)]])+TablePortfolio3[[#This Row],[Cost Basis]]</f>
        <v>61193.688118811886</v>
      </c>
      <c r="J17" s="7">
        <f>TablePortfolio3[[#This Row],[Value]]-TablePortfolio3[[#This Row],[Cost Basis]]</f>
        <v>36193.688118811886</v>
      </c>
    </row>
    <row r="18" spans="2:10" ht="18.600000000000001" customHeight="1" x14ac:dyDescent="0.2">
      <c r="B18" s="12"/>
      <c r="C18" s="12"/>
      <c r="D18" s="11"/>
      <c r="E18" s="5"/>
      <c r="F18" s="5"/>
      <c r="G18" s="39"/>
      <c r="H18" s="33"/>
      <c r="I18" s="5"/>
      <c r="J18" s="7"/>
    </row>
    <row r="19" spans="2:10" ht="18.600000000000001" customHeight="1" x14ac:dyDescent="0.2">
      <c r="B19" s="12"/>
      <c r="C19" s="12"/>
      <c r="D19" s="11"/>
      <c r="E19" s="5"/>
      <c r="F19" s="5"/>
      <c r="G19" s="39"/>
      <c r="H19" s="33"/>
      <c r="I19" s="5"/>
      <c r="J19" s="7"/>
    </row>
    <row r="20" spans="2:10" ht="18.600000000000001" customHeight="1" x14ac:dyDescent="0.2">
      <c r="B20" s="12"/>
      <c r="C20" s="12"/>
      <c r="D20" s="11"/>
      <c r="E20" s="5"/>
      <c r="F20" s="5"/>
      <c r="G20" s="39"/>
      <c r="H20" s="33"/>
      <c r="I20" s="5"/>
      <c r="J20" s="7"/>
    </row>
    <row r="21" spans="2:10" ht="18.600000000000001" customHeight="1" x14ac:dyDescent="0.2">
      <c r="B21" s="6" t="s">
        <v>16</v>
      </c>
      <c r="C21" s="6"/>
      <c r="D21" s="36"/>
      <c r="E21" s="6"/>
      <c r="F21" s="6"/>
      <c r="G21" s="6"/>
      <c r="H21" s="38">
        <f>SUM(TablePortfolio3[Cost Basis])</f>
        <v>75000</v>
      </c>
      <c r="I21" s="7">
        <f>IFERROR(SUBTOTAL(109,TablePortfolio3[Value]), "")</f>
        <v>164652.62641282278</v>
      </c>
      <c r="J21" s="7">
        <f>TablePortfolio3[[#Totals],[Value]]-TablePortfolio3[[#Totals],[Cost Basis]]</f>
        <v>89652.626412822778</v>
      </c>
    </row>
    <row r="22" spans="2:10" ht="18.600000000000001" customHeight="1" x14ac:dyDescent="0.2">
      <c r="J22" t="s">
        <v>50</v>
      </c>
    </row>
    <row r="23" spans="2:10" ht="18.600000000000001" customHeight="1" thickBot="1" x14ac:dyDescent="0.4">
      <c r="B23" s="3" t="s">
        <v>46</v>
      </c>
    </row>
    <row r="24" spans="2:10" ht="18.600000000000001" customHeight="1" x14ac:dyDescent="0.2"/>
    <row r="25" spans="2:10" ht="18.600000000000001" customHeight="1" x14ac:dyDescent="0.2">
      <c r="B25" s="4" t="s">
        <v>1</v>
      </c>
      <c r="C25" s="4" t="s">
        <v>2</v>
      </c>
      <c r="D25" s="10" t="s">
        <v>3</v>
      </c>
      <c r="E25" s="35" t="s">
        <v>32</v>
      </c>
      <c r="F25" s="35" t="s">
        <v>47</v>
      </c>
      <c r="G25" s="4" t="s">
        <v>4</v>
      </c>
      <c r="H25" s="4" t="s">
        <v>31</v>
      </c>
      <c r="I25" s="4" t="s">
        <v>5</v>
      </c>
      <c r="J25" s="34" t="s">
        <v>36</v>
      </c>
    </row>
    <row r="26" spans="2:10" ht="18.600000000000001" customHeight="1" x14ac:dyDescent="0.2">
      <c r="B26" s="12" t="s">
        <v>5</v>
      </c>
      <c r="C26" s="12"/>
      <c r="D26" s="11"/>
      <c r="E26" s="5">
        <v>224</v>
      </c>
      <c r="F26" s="5">
        <v>224</v>
      </c>
      <c r="G26" s="37">
        <f>(TablePortfolio34[[#This Row],[19 Price]]-TablePortfolio34[[#This Row],[17 Price]])/TablePortfolio34[[#This Row],[17 Price]]</f>
        <v>0</v>
      </c>
      <c r="H26" s="33">
        <v>25000</v>
      </c>
      <c r="I26" s="7">
        <f>TablePortfolio34[[#This Row],[Cost Basis]]*(TablePortfolio34[[#This Row],[Change (%)]])+TablePortfolio34[[#This Row],[Cost Basis]]</f>
        <v>25000</v>
      </c>
      <c r="J26" s="7">
        <f>TablePortfolio34[[#This Row],[Cost Basis]]*(TablePortfolio34[[#This Row],[Change (%)]])</f>
        <v>0</v>
      </c>
    </row>
    <row r="27" spans="2:10" ht="18.600000000000001" customHeight="1" x14ac:dyDescent="0.2">
      <c r="B27" s="12" t="s">
        <v>43</v>
      </c>
      <c r="C27" s="12"/>
      <c r="D27" s="11"/>
      <c r="E27" s="5">
        <v>628</v>
      </c>
      <c r="F27" s="5">
        <v>739</v>
      </c>
      <c r="G27" s="37">
        <f>(TablePortfolio34[[#This Row],[19 Price]]-TablePortfolio34[[#This Row],[17 Price]])/TablePortfolio34[[#This Row],[17 Price]]</f>
        <v>0.17675159235668789</v>
      </c>
      <c r="H27" s="33">
        <v>25000</v>
      </c>
      <c r="I27" s="7">
        <f>TablePortfolio34[[#This Row],[Cost Basis]]*(TablePortfolio34[[#This Row],[Change (%)]])+TablePortfolio34[[#This Row],[Cost Basis]]</f>
        <v>29418.789808917198</v>
      </c>
      <c r="J27" s="7">
        <f>TablePortfolio34[[#This Row],[Cost Basis]]*(TablePortfolio34[[#This Row],[Change (%)]])</f>
        <v>4418.7898089171968</v>
      </c>
    </row>
    <row r="28" spans="2:10" ht="18.600000000000001" customHeight="1" x14ac:dyDescent="0.2">
      <c r="B28" s="12" t="s">
        <v>44</v>
      </c>
      <c r="C28" s="12"/>
      <c r="D28" s="11"/>
      <c r="E28" s="5">
        <v>1965</v>
      </c>
      <c r="F28" s="5">
        <v>2212</v>
      </c>
      <c r="G28" s="37">
        <f>(TablePortfolio34[[#This Row],[19 Price]]-TablePortfolio34[[#This Row],[17 Price]])/TablePortfolio34[[#This Row],[17 Price]]</f>
        <v>0.1256997455470738</v>
      </c>
      <c r="H28" s="33">
        <v>25000</v>
      </c>
      <c r="I28" s="7">
        <f>TablePortfolio34[[#This Row],[Cost Basis]]*(TablePortfolio34[[#This Row],[Change (%)]])+TablePortfolio34[[#This Row],[Cost Basis]]</f>
        <v>28142.493638676846</v>
      </c>
      <c r="J28" s="7">
        <f>TablePortfolio34[[#This Row],[Cost Basis]]*(TablePortfolio34[[#This Row],[Change (%)]])</f>
        <v>3142.493638676845</v>
      </c>
    </row>
    <row r="29" spans="2:10" ht="18.600000000000001" customHeight="1" x14ac:dyDescent="0.2">
      <c r="B29" s="12" t="s">
        <v>45</v>
      </c>
      <c r="C29" s="12"/>
      <c r="D29" s="11"/>
      <c r="E29" s="5">
        <v>551</v>
      </c>
      <c r="F29" s="5">
        <v>804</v>
      </c>
      <c r="G29" s="37">
        <f>(TablePortfolio34[[#This Row],[19 Price]]-TablePortfolio34[[#This Row],[17 Price]])/TablePortfolio34[[#This Row],[17 Price]]</f>
        <v>0.45916515426497279</v>
      </c>
      <c r="H29" s="33">
        <v>25000</v>
      </c>
      <c r="I29" s="7">
        <f>TablePortfolio34[[#This Row],[Cost Basis]]*(TablePortfolio34[[#This Row],[Change (%)]])+TablePortfolio34[[#This Row],[Cost Basis]]</f>
        <v>36479.128856624317</v>
      </c>
      <c r="J29" s="7">
        <f>TablePortfolio34[[#This Row],[Cost Basis]]*(TablePortfolio34[[#This Row],[Change (%)]])</f>
        <v>11479.12885662432</v>
      </c>
    </row>
    <row r="30" spans="2:10" ht="18.600000000000001" customHeight="1" x14ac:dyDescent="0.2">
      <c r="B30" s="12"/>
      <c r="C30" s="12"/>
      <c r="D30" s="11"/>
      <c r="E30" s="5"/>
      <c r="F30" s="5"/>
      <c r="G30" s="37"/>
      <c r="H30" s="33"/>
      <c r="I30" s="5"/>
      <c r="J30" s="7"/>
    </row>
    <row r="31" spans="2:10" ht="18.600000000000001" customHeight="1" x14ac:dyDescent="0.2">
      <c r="B31" s="12"/>
      <c r="C31" s="12"/>
      <c r="D31" s="11"/>
      <c r="E31" s="5"/>
      <c r="F31" s="5"/>
      <c r="G31" s="37"/>
      <c r="H31" s="33"/>
      <c r="I31" s="5"/>
      <c r="J31" s="7"/>
    </row>
    <row r="32" spans="2:10" ht="18.600000000000001" customHeight="1" x14ac:dyDescent="0.2">
      <c r="B32" s="6" t="s">
        <v>16</v>
      </c>
      <c r="C32" s="6"/>
      <c r="D32" s="36"/>
      <c r="E32" s="6"/>
      <c r="F32" s="6"/>
      <c r="G32" s="6"/>
      <c r="H32" s="38">
        <f>SUM(TablePortfolio34[Cost Basis])</f>
        <v>100000</v>
      </c>
      <c r="I32" s="7">
        <f>IFERROR(SUBTOTAL(109,TablePortfolio34[Value]), "")</f>
        <v>119040.41230421835</v>
      </c>
      <c r="J32" s="7">
        <f>TablePortfolio34[[#Totals],[Value]]-TablePortfolio34[[#Totals],[Cost Basis]]</f>
        <v>19040.412304218349</v>
      </c>
    </row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  <row r="110" ht="18.600000000000001" customHeight="1" x14ac:dyDescent="0.2"/>
    <row r="111" ht="18.600000000000001" customHeight="1" x14ac:dyDescent="0.2"/>
    <row r="112" ht="18.600000000000001" customHeight="1" x14ac:dyDescent="0.2"/>
    <row r="113" ht="18.600000000000001" customHeight="1" x14ac:dyDescent="0.2"/>
    <row r="114" ht="18.600000000000001" customHeight="1" x14ac:dyDescent="0.2"/>
    <row r="115" ht="18.600000000000001" customHeight="1" x14ac:dyDescent="0.2"/>
    <row r="116" ht="18.600000000000001" customHeight="1" x14ac:dyDescent="0.2"/>
    <row r="117" ht="18.600000000000001" customHeight="1" x14ac:dyDescent="0.2"/>
    <row r="118" ht="18.600000000000001" customHeight="1" x14ac:dyDescent="0.2"/>
    <row r="119" ht="18.600000000000001" customHeight="1" x14ac:dyDescent="0.2"/>
    <row r="120" ht="18.600000000000001" customHeight="1" x14ac:dyDescent="0.2"/>
    <row r="121" ht="18.600000000000001" customHeight="1" x14ac:dyDescent="0.2"/>
    <row r="122" ht="18.600000000000001" customHeight="1" x14ac:dyDescent="0.2"/>
    <row r="123" ht="18.600000000000001" customHeight="1" x14ac:dyDescent="0.2"/>
    <row r="124" ht="18.600000000000001" customHeight="1" x14ac:dyDescent="0.2"/>
    <row r="125" ht="18.600000000000001" customHeight="1" x14ac:dyDescent="0.2"/>
    <row r="126" ht="18.600000000000001" customHeight="1" x14ac:dyDescent="0.2"/>
    <row r="127" ht="18.600000000000001" customHeight="1" x14ac:dyDescent="0.2"/>
    <row r="128" ht="18.600000000000001" customHeight="1" x14ac:dyDescent="0.2"/>
    <row r="129" ht="18.600000000000001" customHeight="1" x14ac:dyDescent="0.2"/>
    <row r="130" ht="18.600000000000001" customHeight="1" x14ac:dyDescent="0.2"/>
    <row r="131" ht="18.600000000000001" customHeight="1" x14ac:dyDescent="0.2"/>
    <row r="132" ht="18.600000000000001" customHeight="1" x14ac:dyDescent="0.2"/>
    <row r="133" ht="18.600000000000001" customHeight="1" x14ac:dyDescent="0.2"/>
    <row r="134" ht="18.600000000000001" customHeight="1" x14ac:dyDescent="0.2"/>
    <row r="135" ht="18.600000000000001" customHeight="1" x14ac:dyDescent="0.2"/>
    <row r="136" ht="18.600000000000001" customHeight="1" x14ac:dyDescent="0.2"/>
    <row r="137" ht="18.600000000000001" customHeight="1" x14ac:dyDescent="0.2"/>
    <row r="138" ht="18.600000000000001" customHeight="1" x14ac:dyDescent="0.2"/>
    <row r="139" ht="18.600000000000001" customHeight="1" x14ac:dyDescent="0.2"/>
    <row r="140" ht="18.600000000000001" customHeight="1" x14ac:dyDescent="0.2"/>
    <row r="141" ht="18.600000000000001" customHeight="1" x14ac:dyDescent="0.2"/>
    <row r="142" ht="18.600000000000001" customHeight="1" x14ac:dyDescent="0.2"/>
    <row r="143" ht="18.600000000000001" customHeight="1" x14ac:dyDescent="0.2"/>
    <row r="144" ht="18.600000000000001" customHeight="1" x14ac:dyDescent="0.2"/>
    <row r="145" ht="18.600000000000001" customHeight="1" x14ac:dyDescent="0.2"/>
    <row r="146" ht="18.600000000000001" customHeight="1" x14ac:dyDescent="0.2"/>
    <row r="147" ht="18.600000000000001" customHeight="1" x14ac:dyDescent="0.2"/>
    <row r="148" ht="18.600000000000001" customHeight="1" x14ac:dyDescent="0.2"/>
    <row r="149" ht="18.600000000000001" customHeight="1" x14ac:dyDescent="0.2"/>
    <row r="150" ht="18.600000000000001" customHeight="1" x14ac:dyDescent="0.2"/>
    <row r="151" ht="18.600000000000001" customHeight="1" x14ac:dyDescent="0.2"/>
    <row r="152" ht="18.600000000000001" customHeight="1" x14ac:dyDescent="0.2"/>
    <row r="153" ht="18.600000000000001" customHeight="1" x14ac:dyDescent="0.2"/>
    <row r="154" ht="18.600000000000001" customHeight="1" x14ac:dyDescent="0.2"/>
    <row r="155" ht="18.600000000000001" customHeight="1" x14ac:dyDescent="0.2"/>
    <row r="156" ht="18.600000000000001" customHeight="1" x14ac:dyDescent="0.2"/>
    <row r="157" ht="18.600000000000001" customHeight="1" x14ac:dyDescent="0.2"/>
    <row r="158" ht="18.600000000000001" customHeight="1" x14ac:dyDescent="0.2"/>
    <row r="159" ht="18.600000000000001" customHeight="1" x14ac:dyDescent="0.2"/>
    <row r="160" ht="18.600000000000001" customHeight="1" x14ac:dyDescent="0.2"/>
    <row r="161" ht="18.600000000000001" customHeight="1" x14ac:dyDescent="0.2"/>
    <row r="162" ht="18.600000000000001" customHeight="1" x14ac:dyDescent="0.2"/>
    <row r="163" ht="18.600000000000001" customHeight="1" x14ac:dyDescent="0.2"/>
    <row r="164" ht="18.600000000000001" customHeight="1" x14ac:dyDescent="0.2"/>
    <row r="165" ht="18.600000000000001" customHeight="1" x14ac:dyDescent="0.2"/>
    <row r="166" ht="18.600000000000001" customHeight="1" x14ac:dyDescent="0.2"/>
    <row r="167" ht="18.600000000000001" customHeight="1" x14ac:dyDescent="0.2"/>
    <row r="168" ht="18.600000000000001" customHeight="1" x14ac:dyDescent="0.2"/>
    <row r="169" ht="18.600000000000001" customHeight="1" x14ac:dyDescent="0.2"/>
    <row r="170" ht="18.600000000000001" customHeight="1" x14ac:dyDescent="0.2"/>
    <row r="171" ht="18.600000000000001" customHeight="1" x14ac:dyDescent="0.2"/>
    <row r="172" ht="18.600000000000001" customHeight="1" x14ac:dyDescent="0.2"/>
    <row r="173" ht="18.600000000000001" customHeight="1" x14ac:dyDescent="0.2"/>
    <row r="174" ht="18.600000000000001" customHeight="1" x14ac:dyDescent="0.2"/>
    <row r="175" ht="18.600000000000001" customHeight="1" x14ac:dyDescent="0.2"/>
    <row r="176" ht="18.600000000000001" customHeight="1" x14ac:dyDescent="0.2"/>
    <row r="177" ht="18.600000000000001" customHeight="1" x14ac:dyDescent="0.2"/>
    <row r="178" ht="18.600000000000001" customHeight="1" x14ac:dyDescent="0.2"/>
    <row r="179" ht="18.600000000000001" customHeight="1" x14ac:dyDescent="0.2"/>
    <row r="180" ht="18.600000000000001" customHeight="1" x14ac:dyDescent="0.2"/>
    <row r="181" ht="18.600000000000001" customHeight="1" x14ac:dyDescent="0.2"/>
    <row r="182" ht="18.600000000000001" customHeight="1" x14ac:dyDescent="0.2"/>
    <row r="183" ht="18.600000000000001" customHeight="1" x14ac:dyDescent="0.2"/>
    <row r="184" ht="18.600000000000001" customHeight="1" x14ac:dyDescent="0.2"/>
    <row r="185" ht="18.600000000000001" customHeight="1" x14ac:dyDescent="0.2"/>
    <row r="186" ht="18.600000000000001" customHeight="1" x14ac:dyDescent="0.2"/>
    <row r="187" ht="18.600000000000001" customHeight="1" x14ac:dyDescent="0.2"/>
    <row r="188" ht="18.600000000000001" customHeight="1" x14ac:dyDescent="0.2"/>
    <row r="189" ht="18.600000000000001" customHeight="1" x14ac:dyDescent="0.2"/>
    <row r="190" ht="18.600000000000001" customHeight="1" x14ac:dyDescent="0.2"/>
    <row r="191" ht="18.600000000000001" customHeight="1" x14ac:dyDescent="0.2"/>
    <row r="192" ht="18.600000000000001" customHeight="1" x14ac:dyDescent="0.2"/>
    <row r="193" ht="18.600000000000001" customHeight="1" x14ac:dyDescent="0.2"/>
    <row r="194" ht="18.600000000000001" customHeight="1" x14ac:dyDescent="0.2"/>
    <row r="195" ht="18.600000000000001" customHeight="1" x14ac:dyDescent="0.2"/>
    <row r="196" ht="18.600000000000001" customHeight="1" x14ac:dyDescent="0.2"/>
    <row r="197" ht="18.600000000000001" customHeight="1" x14ac:dyDescent="0.2"/>
    <row r="198" ht="18.600000000000001" customHeight="1" x14ac:dyDescent="0.2"/>
    <row r="199" ht="18.600000000000001" customHeight="1" x14ac:dyDescent="0.2"/>
    <row r="200" ht="18.600000000000001" customHeight="1" x14ac:dyDescent="0.2"/>
    <row r="201" ht="18.600000000000001" customHeight="1" x14ac:dyDescent="0.2"/>
    <row r="202" ht="18.600000000000001" customHeight="1" x14ac:dyDescent="0.2"/>
    <row r="203" ht="18.600000000000001" customHeight="1" x14ac:dyDescent="0.2"/>
    <row r="204" ht="18.600000000000001" customHeight="1" x14ac:dyDescent="0.2"/>
    <row r="205" ht="18.600000000000001" customHeight="1" x14ac:dyDescent="0.2"/>
    <row r="206" ht="18.600000000000001" customHeight="1" x14ac:dyDescent="0.2"/>
    <row r="207" ht="18.600000000000001" customHeight="1" x14ac:dyDescent="0.2"/>
    <row r="208" ht="18.600000000000001" customHeight="1" x14ac:dyDescent="0.2"/>
    <row r="209" ht="18.600000000000001" customHeight="1" x14ac:dyDescent="0.2"/>
    <row r="210" ht="18.600000000000001" customHeight="1" x14ac:dyDescent="0.2"/>
    <row r="211" ht="18.600000000000001" customHeight="1" x14ac:dyDescent="0.2"/>
    <row r="212" ht="18.600000000000001" customHeight="1" x14ac:dyDescent="0.2"/>
    <row r="213" ht="18.600000000000001" customHeight="1" x14ac:dyDescent="0.2"/>
    <row r="214" ht="18.600000000000001" customHeight="1" x14ac:dyDescent="0.2"/>
    <row r="215" ht="18.600000000000001" customHeight="1" x14ac:dyDescent="0.2"/>
    <row r="216" ht="18.600000000000001" customHeight="1" x14ac:dyDescent="0.2"/>
    <row r="217" ht="18.600000000000001" customHeight="1" x14ac:dyDescent="0.2"/>
    <row r="218" ht="18.600000000000001" customHeight="1" x14ac:dyDescent="0.2"/>
    <row r="219" ht="18.600000000000001" customHeight="1" x14ac:dyDescent="0.2"/>
    <row r="220" ht="18.600000000000001" customHeight="1" x14ac:dyDescent="0.2"/>
    <row r="221" ht="18.600000000000001" customHeight="1" x14ac:dyDescent="0.2"/>
    <row r="222" ht="18.600000000000001" customHeight="1" x14ac:dyDescent="0.2"/>
    <row r="223" ht="18.600000000000001" customHeight="1" x14ac:dyDescent="0.2"/>
    <row r="224" ht="18.600000000000001" customHeight="1" x14ac:dyDescent="0.2"/>
    <row r="225" ht="18.600000000000001" customHeight="1" x14ac:dyDescent="0.2"/>
    <row r="226" ht="18.600000000000001" customHeight="1" x14ac:dyDescent="0.2"/>
    <row r="227" ht="18.600000000000001" customHeight="1" x14ac:dyDescent="0.2"/>
    <row r="228" ht="18.600000000000001" customHeight="1" x14ac:dyDescent="0.2"/>
    <row r="229" ht="18.600000000000001" customHeight="1" x14ac:dyDescent="0.2"/>
    <row r="230" ht="18.600000000000001" customHeight="1" x14ac:dyDescent="0.2"/>
    <row r="231" ht="18.600000000000001" customHeight="1" x14ac:dyDescent="0.2"/>
    <row r="232" ht="18.600000000000001" customHeight="1" x14ac:dyDescent="0.2"/>
    <row r="233" ht="18.600000000000001" customHeight="1" x14ac:dyDescent="0.2"/>
    <row r="234" ht="18.600000000000001" customHeight="1" x14ac:dyDescent="0.2"/>
    <row r="235" ht="18.600000000000001" customHeight="1" x14ac:dyDescent="0.2"/>
    <row r="236" ht="18.600000000000001" customHeight="1" x14ac:dyDescent="0.2"/>
    <row r="237" ht="18.600000000000001" customHeight="1" x14ac:dyDescent="0.2"/>
    <row r="238" ht="18.600000000000001" customHeight="1" x14ac:dyDescent="0.2"/>
    <row r="239" ht="18.600000000000001" customHeight="1" x14ac:dyDescent="0.2"/>
    <row r="240" ht="18.600000000000001" customHeight="1" x14ac:dyDescent="0.2"/>
    <row r="241" ht="18.600000000000001" customHeight="1" x14ac:dyDescent="0.2"/>
    <row r="242" ht="18.600000000000001" customHeight="1" x14ac:dyDescent="0.2"/>
    <row r="243" ht="18.600000000000001" customHeight="1" x14ac:dyDescent="0.2"/>
    <row r="244" ht="18.600000000000001" customHeight="1" x14ac:dyDescent="0.2"/>
    <row r="245" ht="18.600000000000001" customHeight="1" x14ac:dyDescent="0.2"/>
    <row r="246" ht="18.600000000000001" customHeight="1" x14ac:dyDescent="0.2"/>
    <row r="247" ht="18.600000000000001" customHeight="1" x14ac:dyDescent="0.2"/>
    <row r="248" ht="18.600000000000001" customHeight="1" x14ac:dyDescent="0.2"/>
    <row r="249" ht="18.600000000000001" customHeight="1" x14ac:dyDescent="0.2"/>
    <row r="250" ht="18.600000000000001" customHeight="1" x14ac:dyDescent="0.2"/>
    <row r="251" ht="18.600000000000001" customHeight="1" x14ac:dyDescent="0.2"/>
    <row r="252" ht="18.600000000000001" customHeight="1" x14ac:dyDescent="0.2"/>
    <row r="253" ht="18.600000000000001" customHeight="1" x14ac:dyDescent="0.2"/>
    <row r="254" ht="18.600000000000001" customHeight="1" x14ac:dyDescent="0.2"/>
    <row r="255" ht="18.600000000000001" customHeight="1" x14ac:dyDescent="0.2"/>
    <row r="256" ht="18.600000000000001" customHeight="1" x14ac:dyDescent="0.2"/>
    <row r="257" ht="18.600000000000001" customHeight="1" x14ac:dyDescent="0.2"/>
    <row r="258" ht="18.600000000000001" customHeight="1" x14ac:dyDescent="0.2"/>
    <row r="259" ht="18.600000000000001" customHeight="1" x14ac:dyDescent="0.2"/>
    <row r="260" ht="18.600000000000001" customHeight="1" x14ac:dyDescent="0.2"/>
    <row r="261" ht="18.600000000000001" customHeight="1" x14ac:dyDescent="0.2"/>
    <row r="262" ht="18.600000000000001" customHeight="1" x14ac:dyDescent="0.2"/>
    <row r="263" ht="18.600000000000001" customHeight="1" x14ac:dyDescent="0.2"/>
    <row r="264" ht="18.600000000000001" customHeight="1" x14ac:dyDescent="0.2"/>
    <row r="265" ht="18.600000000000001" customHeight="1" x14ac:dyDescent="0.2"/>
    <row r="266" ht="18.600000000000001" customHeight="1" x14ac:dyDescent="0.2"/>
    <row r="267" ht="18.600000000000001" customHeight="1" x14ac:dyDescent="0.2"/>
    <row r="268" ht="18.600000000000001" customHeight="1" x14ac:dyDescent="0.2"/>
    <row r="269" ht="18.600000000000001" customHeight="1" x14ac:dyDescent="0.2"/>
    <row r="270" ht="18.600000000000001" customHeight="1" x14ac:dyDescent="0.2"/>
    <row r="271" ht="18.600000000000001" customHeight="1" x14ac:dyDescent="0.2"/>
    <row r="272" ht="18.600000000000001" customHeight="1" x14ac:dyDescent="0.2"/>
    <row r="273" ht="18.600000000000001" customHeight="1" x14ac:dyDescent="0.2"/>
    <row r="274" ht="18.600000000000001" customHeight="1" x14ac:dyDescent="0.2"/>
    <row r="275" ht="18.600000000000001" customHeight="1" x14ac:dyDescent="0.2"/>
    <row r="276" ht="18.600000000000001" customHeight="1" x14ac:dyDescent="0.2"/>
    <row r="277" ht="18.600000000000001" customHeight="1" x14ac:dyDescent="0.2"/>
    <row r="278" ht="18.600000000000001" customHeight="1" x14ac:dyDescent="0.2"/>
    <row r="279" ht="18.600000000000001" customHeight="1" x14ac:dyDescent="0.2"/>
    <row r="280" ht="18.600000000000001" customHeight="1" x14ac:dyDescent="0.2"/>
    <row r="281" ht="18.600000000000001" customHeight="1" x14ac:dyDescent="0.2"/>
    <row r="282" ht="18.600000000000001" customHeight="1" x14ac:dyDescent="0.2"/>
    <row r="283" ht="18.600000000000001" customHeight="1" x14ac:dyDescent="0.2"/>
    <row r="284" ht="18.600000000000001" customHeight="1" x14ac:dyDescent="0.2"/>
    <row r="285" ht="18.600000000000001" customHeight="1" x14ac:dyDescent="0.2"/>
    <row r="286" ht="18.600000000000001" customHeight="1" x14ac:dyDescent="0.2"/>
    <row r="287" ht="18.600000000000001" customHeight="1" x14ac:dyDescent="0.2"/>
    <row r="288" ht="18.600000000000001" customHeight="1" x14ac:dyDescent="0.2"/>
    <row r="289" ht="18.600000000000001" customHeight="1" x14ac:dyDescent="0.2"/>
    <row r="290" ht="18.600000000000001" customHeight="1" x14ac:dyDescent="0.2"/>
    <row r="291" ht="18.600000000000001" customHeight="1" x14ac:dyDescent="0.2"/>
    <row r="292" ht="18.600000000000001" customHeight="1" x14ac:dyDescent="0.2"/>
    <row r="293" ht="18.600000000000001" customHeight="1" x14ac:dyDescent="0.2"/>
    <row r="294" ht="18.600000000000001" customHeight="1" x14ac:dyDescent="0.2"/>
    <row r="295" ht="18.600000000000001" customHeight="1" x14ac:dyDescent="0.2"/>
    <row r="296" ht="18.600000000000001" customHeight="1" x14ac:dyDescent="0.2"/>
    <row r="297" ht="18.600000000000001" customHeight="1" x14ac:dyDescent="0.2"/>
    <row r="298" ht="18.600000000000001" customHeight="1" x14ac:dyDescent="0.2"/>
    <row r="299" ht="18.600000000000001" customHeight="1" x14ac:dyDescent="0.2"/>
    <row r="300" ht="18.600000000000001" customHeight="1" x14ac:dyDescent="0.2"/>
    <row r="301" ht="18.600000000000001" customHeight="1" x14ac:dyDescent="0.2"/>
    <row r="302" ht="18.600000000000001" customHeight="1" x14ac:dyDescent="0.2"/>
    <row r="303" ht="18.600000000000001" customHeight="1" x14ac:dyDescent="0.2"/>
    <row r="304" ht="18.600000000000001" customHeight="1" x14ac:dyDescent="0.2"/>
    <row r="305" ht="18.600000000000001" customHeight="1" x14ac:dyDescent="0.2"/>
    <row r="306" ht="18.600000000000001" customHeight="1" x14ac:dyDescent="0.2"/>
    <row r="307" ht="18.600000000000001" customHeight="1" x14ac:dyDescent="0.2"/>
    <row r="308" ht="18.600000000000001" customHeight="1" x14ac:dyDescent="0.2"/>
    <row r="309" ht="18.600000000000001" customHeight="1" x14ac:dyDescent="0.2"/>
    <row r="310" ht="18.600000000000001" customHeight="1" x14ac:dyDescent="0.2"/>
    <row r="311" ht="18.600000000000001" customHeight="1" x14ac:dyDescent="0.2"/>
    <row r="312" ht="18.600000000000001" customHeight="1" x14ac:dyDescent="0.2"/>
    <row r="313" ht="18.600000000000001" customHeight="1" x14ac:dyDescent="0.2"/>
    <row r="314" ht="18.600000000000001" customHeight="1" x14ac:dyDescent="0.2"/>
    <row r="315" ht="18.600000000000001" customHeight="1" x14ac:dyDescent="0.2"/>
    <row r="316" ht="18.600000000000001" customHeight="1" x14ac:dyDescent="0.2"/>
    <row r="317" ht="18.600000000000001" customHeight="1" x14ac:dyDescent="0.2"/>
    <row r="318" ht="18.600000000000001" customHeight="1" x14ac:dyDescent="0.2"/>
    <row r="319" ht="18.600000000000001" customHeight="1" x14ac:dyDescent="0.2"/>
    <row r="320" ht="18.600000000000001" customHeight="1" x14ac:dyDescent="0.2"/>
    <row r="321" ht="18.600000000000001" customHeight="1" x14ac:dyDescent="0.2"/>
    <row r="322" ht="18.600000000000001" customHeight="1" x14ac:dyDescent="0.2"/>
    <row r="323" ht="18.600000000000001" customHeight="1" x14ac:dyDescent="0.2"/>
    <row r="324" ht="18.600000000000001" customHeight="1" x14ac:dyDescent="0.2"/>
    <row r="325" ht="18.600000000000001" customHeight="1" x14ac:dyDescent="0.2"/>
    <row r="326" ht="18.600000000000001" customHeight="1" x14ac:dyDescent="0.2"/>
    <row r="327" ht="18.600000000000001" customHeight="1" x14ac:dyDescent="0.2"/>
    <row r="328" ht="18.600000000000001" customHeight="1" x14ac:dyDescent="0.2"/>
    <row r="329" ht="18.600000000000001" customHeight="1" x14ac:dyDescent="0.2"/>
    <row r="330" ht="18.600000000000001" customHeight="1" x14ac:dyDescent="0.2"/>
    <row r="331" ht="18.600000000000001" customHeight="1" x14ac:dyDescent="0.2"/>
    <row r="332" ht="18.600000000000001" customHeight="1" x14ac:dyDescent="0.2"/>
    <row r="333" ht="18.600000000000001" customHeight="1" x14ac:dyDescent="0.2"/>
    <row r="334" ht="18.600000000000001" customHeight="1" x14ac:dyDescent="0.2"/>
    <row r="335" ht="18.600000000000001" customHeight="1" x14ac:dyDescent="0.2"/>
    <row r="336" ht="18.600000000000001" customHeight="1" x14ac:dyDescent="0.2"/>
    <row r="337" ht="18.600000000000001" customHeight="1" x14ac:dyDescent="0.2"/>
    <row r="338" ht="18.600000000000001" customHeight="1" x14ac:dyDescent="0.2"/>
    <row r="339" ht="18.600000000000001" customHeight="1" x14ac:dyDescent="0.2"/>
    <row r="340" ht="18.600000000000001" customHeight="1" x14ac:dyDescent="0.2"/>
    <row r="341" ht="18.600000000000001" customHeight="1" x14ac:dyDescent="0.2"/>
    <row r="342" ht="18.600000000000001" customHeight="1" x14ac:dyDescent="0.2"/>
    <row r="343" ht="18.600000000000001" customHeight="1" x14ac:dyDescent="0.2"/>
    <row r="344" ht="18.600000000000001" customHeight="1" x14ac:dyDescent="0.2"/>
    <row r="345" ht="18.600000000000001" customHeight="1" x14ac:dyDescent="0.2"/>
    <row r="346" ht="18.600000000000001" customHeight="1" x14ac:dyDescent="0.2"/>
    <row r="347" ht="18.600000000000001" customHeight="1" x14ac:dyDescent="0.2"/>
    <row r="348" ht="18.600000000000001" customHeight="1" x14ac:dyDescent="0.2"/>
    <row r="349" ht="18.600000000000001" customHeight="1" x14ac:dyDescent="0.2"/>
    <row r="350" ht="18.600000000000001" customHeight="1" x14ac:dyDescent="0.2"/>
    <row r="351" ht="18.600000000000001" customHeight="1" x14ac:dyDescent="0.2"/>
    <row r="352" ht="18.600000000000001" customHeight="1" x14ac:dyDescent="0.2"/>
    <row r="353" ht="18.600000000000001" customHeight="1" x14ac:dyDescent="0.2"/>
    <row r="354" ht="18.600000000000001" customHeight="1" x14ac:dyDescent="0.2"/>
    <row r="355" ht="18.600000000000001" customHeight="1" x14ac:dyDescent="0.2"/>
    <row r="356" ht="18.600000000000001" customHeight="1" x14ac:dyDescent="0.2"/>
    <row r="357" ht="18.600000000000001" customHeight="1" x14ac:dyDescent="0.2"/>
    <row r="358" ht="18.600000000000001" customHeight="1" x14ac:dyDescent="0.2"/>
    <row r="359" ht="18.600000000000001" customHeight="1" x14ac:dyDescent="0.2"/>
    <row r="360" ht="18.600000000000001" customHeight="1" x14ac:dyDescent="0.2"/>
    <row r="361" ht="18.600000000000001" customHeight="1" x14ac:dyDescent="0.2"/>
    <row r="362" ht="18.600000000000001" customHeight="1" x14ac:dyDescent="0.2"/>
    <row r="363" ht="18.600000000000001" customHeight="1" x14ac:dyDescent="0.2"/>
    <row r="364" ht="18.600000000000001" customHeight="1" x14ac:dyDescent="0.2"/>
    <row r="365" ht="18.600000000000001" customHeight="1" x14ac:dyDescent="0.2"/>
    <row r="366" ht="18.600000000000001" customHeight="1" x14ac:dyDescent="0.2"/>
    <row r="367" ht="18.600000000000001" customHeight="1" x14ac:dyDescent="0.2"/>
    <row r="368" ht="18.600000000000001" customHeight="1" x14ac:dyDescent="0.2"/>
    <row r="369" ht="18.600000000000001" customHeight="1" x14ac:dyDescent="0.2"/>
    <row r="370" ht="18.600000000000001" customHeight="1" x14ac:dyDescent="0.2"/>
    <row r="371" ht="18.600000000000001" customHeight="1" x14ac:dyDescent="0.2"/>
    <row r="372" ht="18.600000000000001" customHeight="1" x14ac:dyDescent="0.2"/>
    <row r="373" ht="18.600000000000001" customHeight="1" x14ac:dyDescent="0.2"/>
    <row r="374" ht="18.600000000000001" customHeight="1" x14ac:dyDescent="0.2"/>
    <row r="375" ht="18.600000000000001" customHeight="1" x14ac:dyDescent="0.2"/>
    <row r="376" ht="18.600000000000001" customHeight="1" x14ac:dyDescent="0.2"/>
    <row r="377" ht="18.600000000000001" customHeight="1" x14ac:dyDescent="0.2"/>
    <row r="378" ht="18.600000000000001" customHeight="1" x14ac:dyDescent="0.2"/>
    <row r="379" ht="18.600000000000001" customHeight="1" x14ac:dyDescent="0.2"/>
    <row r="380" ht="18.600000000000001" customHeight="1" x14ac:dyDescent="0.2"/>
    <row r="381" ht="18.600000000000001" customHeight="1" x14ac:dyDescent="0.2"/>
    <row r="382" ht="18.600000000000001" customHeight="1" x14ac:dyDescent="0.2"/>
    <row r="383" ht="18.600000000000001" customHeight="1" x14ac:dyDescent="0.2"/>
    <row r="384" ht="18.600000000000001" customHeight="1" x14ac:dyDescent="0.2"/>
    <row r="385" ht="18.600000000000001" customHeight="1" x14ac:dyDescent="0.2"/>
    <row r="386" ht="18.600000000000001" customHeight="1" x14ac:dyDescent="0.2"/>
    <row r="387" ht="18.600000000000001" customHeight="1" x14ac:dyDescent="0.2"/>
    <row r="388" ht="18.600000000000001" customHeight="1" x14ac:dyDescent="0.2"/>
    <row r="389" ht="18.600000000000001" customHeight="1" x14ac:dyDescent="0.2"/>
    <row r="390" ht="18.600000000000001" customHeight="1" x14ac:dyDescent="0.2"/>
    <row r="391" ht="18.600000000000001" customHeight="1" x14ac:dyDescent="0.2"/>
    <row r="392" ht="18.600000000000001" customHeight="1" x14ac:dyDescent="0.2"/>
    <row r="393" ht="18.600000000000001" customHeight="1" x14ac:dyDescent="0.2"/>
    <row r="394" ht="18.600000000000001" customHeight="1" x14ac:dyDescent="0.2"/>
    <row r="395" ht="18.600000000000001" customHeight="1" x14ac:dyDescent="0.2"/>
    <row r="396" ht="18.600000000000001" customHeight="1" x14ac:dyDescent="0.2"/>
    <row r="397" ht="18.600000000000001" customHeight="1" x14ac:dyDescent="0.2"/>
    <row r="398" ht="18.600000000000001" customHeight="1" x14ac:dyDescent="0.2"/>
    <row r="399" ht="18.600000000000001" customHeight="1" x14ac:dyDescent="0.2"/>
    <row r="400" ht="18.600000000000001" customHeight="1" x14ac:dyDescent="0.2"/>
    <row r="401" ht="18.600000000000001" customHeight="1" x14ac:dyDescent="0.2"/>
    <row r="402" ht="18.600000000000001" customHeight="1" x14ac:dyDescent="0.2"/>
    <row r="403" ht="18.600000000000001" customHeight="1" x14ac:dyDescent="0.2"/>
    <row r="404" ht="18.600000000000001" customHeight="1" x14ac:dyDescent="0.2"/>
    <row r="405" ht="18.600000000000001" customHeight="1" x14ac:dyDescent="0.2"/>
    <row r="406" ht="18.600000000000001" customHeight="1" x14ac:dyDescent="0.2"/>
    <row r="407" ht="18.600000000000001" customHeight="1" x14ac:dyDescent="0.2"/>
    <row r="408" ht="18.600000000000001" customHeight="1" x14ac:dyDescent="0.2"/>
    <row r="409" ht="18.600000000000001" customHeight="1" x14ac:dyDescent="0.2"/>
    <row r="410" ht="18.600000000000001" customHeight="1" x14ac:dyDescent="0.2"/>
    <row r="411" ht="18.600000000000001" customHeight="1" x14ac:dyDescent="0.2"/>
    <row r="412" ht="18.600000000000001" customHeight="1" x14ac:dyDescent="0.2"/>
    <row r="413" ht="18.600000000000001" customHeight="1" x14ac:dyDescent="0.2"/>
    <row r="414" ht="18.600000000000001" customHeight="1" x14ac:dyDescent="0.2"/>
    <row r="415" ht="18.600000000000001" customHeight="1" x14ac:dyDescent="0.2"/>
    <row r="416" ht="18.600000000000001" customHeight="1" x14ac:dyDescent="0.2"/>
    <row r="417" ht="18.600000000000001" customHeight="1" x14ac:dyDescent="0.2"/>
    <row r="418" ht="18.600000000000001" customHeight="1" x14ac:dyDescent="0.2"/>
    <row r="419" ht="18.600000000000001" customHeight="1" x14ac:dyDescent="0.2"/>
    <row r="420" ht="18.600000000000001" customHeight="1" x14ac:dyDescent="0.2"/>
    <row r="421" ht="18.600000000000001" customHeight="1" x14ac:dyDescent="0.2"/>
    <row r="422" ht="18.600000000000001" customHeight="1" x14ac:dyDescent="0.2"/>
    <row r="423" ht="18.600000000000001" customHeight="1" x14ac:dyDescent="0.2"/>
    <row r="424" ht="18.600000000000001" customHeight="1" x14ac:dyDescent="0.2"/>
    <row r="425" ht="18.600000000000001" customHeight="1" x14ac:dyDescent="0.2"/>
    <row r="426" ht="18.600000000000001" customHeight="1" x14ac:dyDescent="0.2"/>
    <row r="427" ht="18.600000000000001" customHeight="1" x14ac:dyDescent="0.2"/>
    <row r="428" ht="18.600000000000001" customHeight="1" x14ac:dyDescent="0.2"/>
    <row r="429" ht="18.600000000000001" customHeight="1" x14ac:dyDescent="0.2"/>
    <row r="430" ht="18.600000000000001" customHeight="1" x14ac:dyDescent="0.2"/>
    <row r="431" ht="18.600000000000001" customHeight="1" x14ac:dyDescent="0.2"/>
    <row r="432" ht="18.600000000000001" customHeight="1" x14ac:dyDescent="0.2"/>
    <row r="433" ht="18.600000000000001" customHeight="1" x14ac:dyDescent="0.2"/>
    <row r="434" ht="18.600000000000001" customHeight="1" x14ac:dyDescent="0.2"/>
    <row r="435" ht="18.600000000000001" customHeight="1" x14ac:dyDescent="0.2"/>
    <row r="436" ht="18.600000000000001" customHeight="1" x14ac:dyDescent="0.2"/>
    <row r="437" ht="18.600000000000001" customHeight="1" x14ac:dyDescent="0.2"/>
    <row r="438" ht="18.600000000000001" customHeight="1" x14ac:dyDescent="0.2"/>
    <row r="439" ht="18.600000000000001" customHeight="1" x14ac:dyDescent="0.2"/>
    <row r="440" ht="18.600000000000001" customHeight="1" x14ac:dyDescent="0.2"/>
    <row r="441" ht="18.600000000000001" customHeight="1" x14ac:dyDescent="0.2"/>
    <row r="442" ht="18.600000000000001" customHeight="1" x14ac:dyDescent="0.2"/>
    <row r="443" ht="18.600000000000001" customHeight="1" x14ac:dyDescent="0.2"/>
    <row r="444" ht="18.600000000000001" customHeight="1" x14ac:dyDescent="0.2"/>
    <row r="445" ht="18.600000000000001" customHeight="1" x14ac:dyDescent="0.2"/>
    <row r="446" ht="18.600000000000001" customHeight="1" x14ac:dyDescent="0.2"/>
    <row r="447" ht="18.600000000000001" customHeight="1" x14ac:dyDescent="0.2"/>
    <row r="448" ht="18.600000000000001" customHeight="1" x14ac:dyDescent="0.2"/>
    <row r="449" ht="18.600000000000001" customHeight="1" x14ac:dyDescent="0.2"/>
    <row r="450" ht="18.600000000000001" customHeight="1" x14ac:dyDescent="0.2"/>
    <row r="451" ht="18.600000000000001" customHeight="1" x14ac:dyDescent="0.2"/>
    <row r="452" ht="18.600000000000001" customHeight="1" x14ac:dyDescent="0.2"/>
    <row r="453" ht="18.600000000000001" customHeight="1" x14ac:dyDescent="0.2"/>
    <row r="454" ht="18.600000000000001" customHeight="1" x14ac:dyDescent="0.2"/>
    <row r="455" ht="18.600000000000001" customHeight="1" x14ac:dyDescent="0.2"/>
    <row r="456" ht="18.600000000000001" customHeight="1" x14ac:dyDescent="0.2"/>
    <row r="457" ht="18.600000000000001" customHeight="1" x14ac:dyDescent="0.2"/>
    <row r="458" ht="18.600000000000001" customHeight="1" x14ac:dyDescent="0.2"/>
    <row r="459" ht="18.600000000000001" customHeight="1" x14ac:dyDescent="0.2"/>
    <row r="460" ht="18.600000000000001" customHeight="1" x14ac:dyDescent="0.2"/>
    <row r="461" ht="18.600000000000001" customHeight="1" x14ac:dyDescent="0.2"/>
    <row r="462" ht="18.600000000000001" customHeight="1" x14ac:dyDescent="0.2"/>
    <row r="463" ht="18.600000000000001" customHeight="1" x14ac:dyDescent="0.2"/>
    <row r="464" ht="18.600000000000001" customHeight="1" x14ac:dyDescent="0.2"/>
    <row r="465" ht="18.600000000000001" customHeight="1" x14ac:dyDescent="0.2"/>
    <row r="466" ht="18.600000000000001" customHeight="1" x14ac:dyDescent="0.2"/>
    <row r="467" ht="18.600000000000001" customHeight="1" x14ac:dyDescent="0.2"/>
    <row r="468" ht="18.600000000000001" customHeight="1" x14ac:dyDescent="0.2"/>
    <row r="469" ht="18.600000000000001" customHeight="1" x14ac:dyDescent="0.2"/>
    <row r="470" ht="18.600000000000001" customHeight="1" x14ac:dyDescent="0.2"/>
    <row r="471" ht="18.600000000000001" customHeight="1" x14ac:dyDescent="0.2"/>
    <row r="472" ht="18.600000000000001" customHeight="1" x14ac:dyDescent="0.2"/>
    <row r="473" ht="18.600000000000001" customHeight="1" x14ac:dyDescent="0.2"/>
    <row r="474" ht="18.600000000000001" customHeight="1" x14ac:dyDescent="0.2"/>
    <row r="475" ht="18.600000000000001" customHeight="1" x14ac:dyDescent="0.2"/>
    <row r="476" ht="18.600000000000001" customHeight="1" x14ac:dyDescent="0.2"/>
    <row r="477" ht="18.600000000000001" customHeight="1" x14ac:dyDescent="0.2"/>
    <row r="478" ht="18.600000000000001" customHeight="1" x14ac:dyDescent="0.2"/>
    <row r="479" ht="18.600000000000001" customHeight="1" x14ac:dyDescent="0.2"/>
    <row r="480" ht="18.600000000000001" customHeight="1" x14ac:dyDescent="0.2"/>
    <row r="481" ht="18.600000000000001" customHeight="1" x14ac:dyDescent="0.2"/>
    <row r="482" ht="18.600000000000001" customHeight="1" x14ac:dyDescent="0.2"/>
    <row r="483" ht="18.600000000000001" customHeight="1" x14ac:dyDescent="0.2"/>
    <row r="484" ht="18.600000000000001" customHeight="1" x14ac:dyDescent="0.2"/>
    <row r="485" ht="18.600000000000001" customHeight="1" x14ac:dyDescent="0.2"/>
    <row r="486" ht="18.600000000000001" customHeight="1" x14ac:dyDescent="0.2"/>
    <row r="487" ht="18.600000000000001" customHeight="1" x14ac:dyDescent="0.2"/>
    <row r="488" ht="18.600000000000001" customHeight="1" x14ac:dyDescent="0.2"/>
    <row r="489" ht="18.600000000000001" customHeight="1" x14ac:dyDescent="0.2"/>
    <row r="490" ht="18.600000000000001" customHeight="1" x14ac:dyDescent="0.2"/>
    <row r="491" ht="18.600000000000001" customHeight="1" x14ac:dyDescent="0.2"/>
    <row r="492" ht="18.600000000000001" customHeight="1" x14ac:dyDescent="0.2"/>
    <row r="493" ht="18.600000000000001" customHeight="1" x14ac:dyDescent="0.2"/>
    <row r="494" ht="18.600000000000001" customHeight="1" x14ac:dyDescent="0.2"/>
    <row r="495" ht="18.600000000000001" customHeight="1" x14ac:dyDescent="0.2"/>
    <row r="496" ht="18.600000000000001" customHeight="1" x14ac:dyDescent="0.2"/>
    <row r="497" ht="18.600000000000001" customHeight="1" x14ac:dyDescent="0.2"/>
    <row r="498" ht="18.600000000000001" customHeight="1" x14ac:dyDescent="0.2"/>
    <row r="499" ht="18.600000000000001" customHeight="1" x14ac:dyDescent="0.2"/>
  </sheetData>
  <dataValidations count="1">
    <dataValidation type="list" allowBlank="1" showInputMessage="1" showErrorMessage="1" sqref="C15:C20 C26:C31 C6:C8" xr:uid="{C71AAC54-F086-4B7F-BE7D-51479AD3D08F}">
      <formula1>Categories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7F8232-00E7-E548-BBB4-37037C4E4FC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G15:G20</xm:sqref>
        </x14:conditionalFormatting>
        <x14:conditionalFormatting xmlns:xm="http://schemas.microsoft.com/office/excel/2006/main">
          <x14:cfRule type="iconSet" priority="1" id="{B405E881-C631-4743-8308-321BDC65054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G26:G31</xm:sqref>
        </x14:conditionalFormatting>
        <x14:conditionalFormatting xmlns:xm="http://schemas.microsoft.com/office/excel/2006/main">
          <x14:cfRule type="iconSet" priority="8" id="{00000000-000E-0000-0000-00000300000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G6:G8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D150-D191-4077-A77B-D0DFDD655882}">
  <sheetPr>
    <tabColor theme="4" tint="0.39997558519241921"/>
  </sheetPr>
  <dimension ref="A1:G25"/>
  <sheetViews>
    <sheetView showGridLines="0" zoomScaleNormal="100" workbookViewId="0"/>
  </sheetViews>
  <sheetFormatPr defaultColWidth="8.6640625" defaultRowHeight="14.25" x14ac:dyDescent="0.2"/>
  <cols>
    <col min="1" max="1" width="2.5546875" customWidth="1"/>
    <col min="2" max="2" width="19.44140625" customWidth="1"/>
    <col min="3" max="3" width="11.88671875" customWidth="1"/>
    <col min="4" max="4" width="8.5546875" customWidth="1"/>
    <col min="5" max="5" width="12.44140625" customWidth="1"/>
    <col min="6" max="6" width="11.5546875" customWidth="1"/>
    <col min="7" max="7" width="12.88671875" customWidth="1"/>
  </cols>
  <sheetData>
    <row r="1" spans="1:7" ht="60" customHeight="1" x14ac:dyDescent="0.2">
      <c r="A1" s="31" t="s">
        <v>18</v>
      </c>
      <c r="B1" s="30" t="s">
        <v>18</v>
      </c>
      <c r="C1" s="29"/>
      <c r="D1" s="29"/>
      <c r="E1" s="29"/>
      <c r="F1" s="29"/>
      <c r="G1" s="29"/>
    </row>
    <row r="3" spans="1:7" ht="21.75" thickBot="1" x14ac:dyDescent="0.4">
      <c r="A3" s="31" t="s">
        <v>6</v>
      </c>
      <c r="B3" s="3" t="s">
        <v>6</v>
      </c>
    </row>
    <row r="6" spans="1:7" x14ac:dyDescent="0.2">
      <c r="A6" s="31" t="s">
        <v>29</v>
      </c>
    </row>
    <row r="19" spans="1:7" ht="15.75" x14ac:dyDescent="0.25">
      <c r="A19" s="31" t="s">
        <v>27</v>
      </c>
      <c r="B19" s="13" t="s">
        <v>2</v>
      </c>
      <c r="C19" s="13" t="s">
        <v>17</v>
      </c>
      <c r="D19" s="13" t="s">
        <v>7</v>
      </c>
      <c r="E19" s="13" t="s">
        <v>8</v>
      </c>
      <c r="F19" s="13" t="s">
        <v>9</v>
      </c>
      <c r="G19" s="13" t="s">
        <v>5</v>
      </c>
    </row>
    <row r="20" spans="1:7" x14ac:dyDescent="0.2">
      <c r="A20" s="31" t="s">
        <v>28</v>
      </c>
      <c r="B20" s="14" t="s">
        <v>10</v>
      </c>
      <c r="C20" s="15">
        <v>0.55000000000000004</v>
      </c>
      <c r="D20" s="16">
        <f>IFERROR(G20/SUBTOTAL(109,TableAssetAllocation[Value]),"")</f>
        <v>0.3907927624957408</v>
      </c>
      <c r="E20" s="17">
        <f t="shared" ref="E20:E25" si="0">D20 - C20</f>
        <v>-0.15920723750425925</v>
      </c>
      <c r="F20" s="16">
        <f t="shared" ref="F20:F25" si="1">MIN(5%, $C20 * 25%)</f>
        <v>0.05</v>
      </c>
      <c r="G20" s="18">
        <f>SUMIF(TablePortfolio[Category], B20, TablePortfolio[Value])</f>
        <v>40953.737562717914</v>
      </c>
    </row>
    <row r="21" spans="1:7" x14ac:dyDescent="0.2">
      <c r="A21" s="31" t="s">
        <v>22</v>
      </c>
      <c r="B21" s="19" t="s">
        <v>11</v>
      </c>
      <c r="C21" s="20">
        <v>0.2</v>
      </c>
      <c r="D21" s="21">
        <f>IFERROR(G21/SUBTOTAL(109,TableAssetAllocation[Value]),"")</f>
        <v>0</v>
      </c>
      <c r="E21" s="22">
        <f t="shared" si="0"/>
        <v>-0.2</v>
      </c>
      <c r="F21" s="21">
        <f t="shared" si="1"/>
        <v>0.05</v>
      </c>
      <c r="G21" s="23">
        <f>SUMIF(TablePortfolio[Category], B21, TablePortfolio[Value])</f>
        <v>0</v>
      </c>
    </row>
    <row r="22" spans="1:7" x14ac:dyDescent="0.2">
      <c r="B22" s="19" t="s">
        <v>13</v>
      </c>
      <c r="C22" s="20">
        <v>0.1</v>
      </c>
      <c r="D22" s="21">
        <f>IFERROR(G22/SUBTOTAL(109,TableAssetAllocation[Value]),"")</f>
        <v>0</v>
      </c>
      <c r="E22" s="22">
        <f t="shared" si="0"/>
        <v>-0.1</v>
      </c>
      <c r="F22" s="21">
        <f t="shared" si="1"/>
        <v>2.5000000000000001E-2</v>
      </c>
      <c r="G22" s="23">
        <f>SUMIF(TablePortfolio[Category], B22, TablePortfolio[Value])</f>
        <v>0</v>
      </c>
    </row>
    <row r="23" spans="1:7" x14ac:dyDescent="0.2">
      <c r="B23" s="19" t="s">
        <v>12</v>
      </c>
      <c r="C23" s="20">
        <v>0.05</v>
      </c>
      <c r="D23" s="21">
        <f>IFERROR(G23/SUBTOTAL(109,TableAssetAllocation[Value]),"")</f>
        <v>0</v>
      </c>
      <c r="E23" s="22">
        <f t="shared" si="0"/>
        <v>-0.05</v>
      </c>
      <c r="F23" s="21">
        <f t="shared" si="1"/>
        <v>1.2500000000000001E-2</v>
      </c>
      <c r="G23" s="23">
        <f>SUMIF(TablePortfolio[Category], B23, TablePortfolio[Value])</f>
        <v>0</v>
      </c>
    </row>
    <row r="24" spans="1:7" x14ac:dyDescent="0.2">
      <c r="B24" s="19" t="s">
        <v>14</v>
      </c>
      <c r="C24" s="20">
        <v>0.05</v>
      </c>
      <c r="D24" s="21">
        <f>IFERROR(G24/SUBTOTAL(109,TableAssetAllocation[Value]),"")</f>
        <v>0.24201730806198993</v>
      </c>
      <c r="E24" s="22">
        <f t="shared" si="0"/>
        <v>0.19201730806198991</v>
      </c>
      <c r="F24" s="21">
        <f t="shared" si="1"/>
        <v>1.2500000000000001E-2</v>
      </c>
      <c r="G24" s="23">
        <f>SUMIF(TablePortfolio[Category], B24, TablePortfolio[Value])</f>
        <v>25362.581580855694</v>
      </c>
    </row>
    <row r="25" spans="1:7" x14ac:dyDescent="0.2">
      <c r="B25" s="24" t="s">
        <v>15</v>
      </c>
      <c r="C25" s="25">
        <v>0.05</v>
      </c>
      <c r="D25" s="26">
        <f>IFERROR(G25/SUBTOTAL(109,TableAssetAllocation[Value]),"")</f>
        <v>0.3671899294422693</v>
      </c>
      <c r="E25" s="27">
        <f t="shared" si="0"/>
        <v>0.31718992944226931</v>
      </c>
      <c r="F25" s="26">
        <f t="shared" si="1"/>
        <v>1.2500000000000001E-2</v>
      </c>
      <c r="G25" s="28">
        <f>SUMIF(TablePortfolio[Category], B25, TablePortfolio[Value])</f>
        <v>38480.241829492683</v>
      </c>
    </row>
  </sheetData>
  <conditionalFormatting sqref="E20:E25">
    <cfRule type="expression" dxfId="19" priority="3">
      <formula>ABS(E20)&gt;F20</formula>
    </cfRule>
  </conditionalFormatting>
  <conditionalFormatting sqref="F20:F25">
    <cfRule type="expression" dxfId="18" priority="2">
      <formula>ABS(E20)&gt;F20</formula>
    </cfRule>
  </conditionalFormatting>
  <conditionalFormatting sqref="D20:D25">
    <cfRule type="expression" dxfId="17" priority="1">
      <formula>ABS(E20)&gt;F20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AA02C0B-5777-499A-80B9-8156601AC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1B9955-523A-43FE-8813-0F36D488B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553027-9868-4A9C-B616-8EB44407F63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Start</vt:lpstr>
      <vt:lpstr>Portfolio</vt:lpstr>
      <vt:lpstr>Asset Allocation</vt:lpstr>
      <vt:lpstr>Categories</vt:lpstr>
      <vt:lpstr>Portfolio!Print_Area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2019-06-05T01:09:36Z</dcterms:created>
  <dcterms:modified xsi:type="dcterms:W3CDTF">2021-02-03T18:53:07Z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